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5" activeTab="0"/>
  </bookViews>
  <sheets>
    <sheet name="Entrada datos y Explicaciones" sheetId="1" r:id="rId1"/>
    <sheet name="Gastos de Personal" sheetId="2" r:id="rId2"/>
    <sheet name="Plan de Inversiones " sheetId="3" r:id="rId3"/>
    <sheet name="Plan de Financiación" sheetId="4" r:id="rId4"/>
    <sheet name="Ppto de Tesorería Año 1" sheetId="5" r:id="rId5"/>
    <sheet name="Cuenta de Pérdidas y Ganancias" sheetId="6" r:id="rId6"/>
    <sheet name="Liquidación de IVA" sheetId="7" r:id="rId7"/>
    <sheet name="Préstamo" sheetId="8" r:id="rId8"/>
    <sheet name="Balance de Situación" sheetId="9" r:id="rId9"/>
    <sheet name="RATIOS FINANCIEROS" sheetId="10" r:id="rId10"/>
    <sheet name="RATIOS ECONÓMICOS" sheetId="11" r:id="rId11"/>
  </sheets>
  <definedNames>
    <definedName name="_xlfn.SUMIFS" hidden="1">#NAME?</definedName>
    <definedName name="_xlnm.Print_Area" localSheetId="5">'Cuenta de Pérdidas y Ganancias'!$A$1:$D$40</definedName>
    <definedName name="_xlnm.Print_Area" localSheetId="0">'Entrada datos y Explicaciones'!$A$1:$C$92</definedName>
    <definedName name="_xlnm.Print_Area" localSheetId="2">'Plan de Inversiones '!$A$1:$C$30</definedName>
  </definedNames>
  <calcPr fullCalcOnLoad="1"/>
</workbook>
</file>

<file path=xl/sharedStrings.xml><?xml version="1.0" encoding="utf-8"?>
<sst xmlns="http://schemas.openxmlformats.org/spreadsheetml/2006/main" count="430" uniqueCount="342">
  <si>
    <t>AÑO 1</t>
  </si>
  <si>
    <t>AÑO 2</t>
  </si>
  <si>
    <t>Inmovilizado Inmaterial</t>
  </si>
  <si>
    <t>Derechos de traspaso</t>
  </si>
  <si>
    <t>Aplicaciones informáticas</t>
  </si>
  <si>
    <t>Inmovilizado Material</t>
  </si>
  <si>
    <t>Terrenos</t>
  </si>
  <si>
    <t>Construcciones</t>
  </si>
  <si>
    <t>Maquinaria</t>
  </si>
  <si>
    <t>Herramientas y útiles</t>
  </si>
  <si>
    <t>Mobiliario</t>
  </si>
  <si>
    <t>Equipos informáticos</t>
  </si>
  <si>
    <t>Elementos de transporte</t>
  </si>
  <si>
    <t>Otros</t>
  </si>
  <si>
    <t>Inmovilizado Financiero</t>
  </si>
  <si>
    <t>Fianzas</t>
  </si>
  <si>
    <t>Existencias</t>
  </si>
  <si>
    <t>Deudores</t>
  </si>
  <si>
    <t>Clientes</t>
  </si>
  <si>
    <t>Tesoreria</t>
  </si>
  <si>
    <t>TOTAL INVERSIONES</t>
  </si>
  <si>
    <t>AÑO 3</t>
  </si>
  <si>
    <t>RECURSOS PROPIOS</t>
  </si>
  <si>
    <t>Capital</t>
  </si>
  <si>
    <t>EXIGIBLE LARGO PLAZO</t>
  </si>
  <si>
    <t>Préstamos a l/p</t>
  </si>
  <si>
    <t>Otras deudas a largo plazo</t>
  </si>
  <si>
    <t>EXIGIBLE A CORTO PLAZO</t>
  </si>
  <si>
    <t>Proveedores</t>
  </si>
  <si>
    <t>Préstamos a c/p</t>
  </si>
  <si>
    <t>Administraciones Públicas</t>
  </si>
  <si>
    <t>Otras deudas a corto plazo</t>
  </si>
  <si>
    <t>TOTAL FINANCIACIÓN</t>
  </si>
  <si>
    <t>Mes 1</t>
  </si>
  <si>
    <t>Mes 2</t>
  </si>
  <si>
    <t>Mes 3</t>
  </si>
  <si>
    <t>Mes 4</t>
  </si>
  <si>
    <t>Mes 5</t>
  </si>
  <si>
    <t>Mes 6</t>
  </si>
  <si>
    <t>Mes 7</t>
  </si>
  <si>
    <t>Mes 8</t>
  </si>
  <si>
    <t>Mes 9</t>
  </si>
  <si>
    <t>Mes 10</t>
  </si>
  <si>
    <t>Mes 11</t>
  </si>
  <si>
    <t>Mes 12</t>
  </si>
  <si>
    <t>SALDO INICIAL</t>
  </si>
  <si>
    <t>Cobros ventas</t>
  </si>
  <si>
    <t>Otros cobros</t>
  </si>
  <si>
    <t>S.INICIAL + COBROS</t>
  </si>
  <si>
    <t>Pagos por inversiones</t>
  </si>
  <si>
    <t>Devolución préstamo</t>
  </si>
  <si>
    <t>Pago por Impuesto</t>
  </si>
  <si>
    <t>Otros pagos</t>
  </si>
  <si>
    <t>Total Pagos</t>
  </si>
  <si>
    <t>SALDO FINAL</t>
  </si>
  <si>
    <t>PRESUPUESTO DE TESORERIA</t>
  </si>
  <si>
    <t>Pagos Año anterior</t>
  </si>
  <si>
    <t>Año 1</t>
  </si>
  <si>
    <t>Año 2</t>
  </si>
  <si>
    <t>Año 3</t>
  </si>
  <si>
    <t>TOTAL</t>
  </si>
  <si>
    <t>INICIAL</t>
  </si>
  <si>
    <t>Compras</t>
  </si>
  <si>
    <t>IVA</t>
  </si>
  <si>
    <t>Subvenciones</t>
  </si>
  <si>
    <t>ACTIVO</t>
  </si>
  <si>
    <t>PASIVO</t>
  </si>
  <si>
    <t>Inversión Inicial</t>
  </si>
  <si>
    <t>Gastos fijos con IVA</t>
  </si>
  <si>
    <t>Liquidación 1 Trimestre</t>
  </si>
  <si>
    <t>Ventas primer trimestre</t>
  </si>
  <si>
    <t>Liquidación IVA 2 Trimestre</t>
  </si>
  <si>
    <t>Ventas segundo trimestre</t>
  </si>
  <si>
    <t>Ventas tercer trimestre</t>
  </si>
  <si>
    <t>Liquidación IVA 3 Trimestre</t>
  </si>
  <si>
    <t>Ventas cuarto trimestre</t>
  </si>
  <si>
    <t>Liquidación IVA 4 Trimestre</t>
  </si>
  <si>
    <t>LIQUIDACIÓN DE IVA AÑO 2</t>
  </si>
  <si>
    <t>Ventas anuales</t>
  </si>
  <si>
    <t>A liquidar cada trimestre</t>
  </si>
  <si>
    <t>A liquidar anual</t>
  </si>
  <si>
    <t>A pagar en el año (3 Trimestres)</t>
  </si>
  <si>
    <t>LIQUIDACIÓN DE IVA AÑO 3</t>
  </si>
  <si>
    <t>Alquiler</t>
  </si>
  <si>
    <t>Pagos Año anterior (dividendos)</t>
  </si>
  <si>
    <t>PERIODO</t>
  </si>
  <si>
    <t>INTERES</t>
  </si>
  <si>
    <t>CAPITAL</t>
  </si>
  <si>
    <t>CUOTA</t>
  </si>
  <si>
    <t>Obras acondicionamiento</t>
  </si>
  <si>
    <t>Equipo informático</t>
  </si>
  <si>
    <t>Traspaso</t>
  </si>
  <si>
    <t>Tesorería</t>
  </si>
  <si>
    <t>Fianza</t>
  </si>
  <si>
    <t>(2 mensualidades alquiler)</t>
  </si>
  <si>
    <t>Capital propio (ahorros + préstamo familiar)</t>
  </si>
  <si>
    <t>Préstamo</t>
  </si>
  <si>
    <t>SUBTOTAL</t>
  </si>
  <si>
    <t>Profesionales independientes (gestoría)</t>
  </si>
  <si>
    <t>Conservación</t>
  </si>
  <si>
    <t>Comunicación (publicidad)</t>
  </si>
  <si>
    <t>Cobros ventas (1)</t>
  </si>
  <si>
    <t>Pagos por compras (1)</t>
  </si>
  <si>
    <t>Pagos por gastos fijos(2)</t>
  </si>
  <si>
    <t>OBSERVACIONES</t>
  </si>
  <si>
    <t>IMPORTE NETO</t>
  </si>
  <si>
    <t>IMPORTE BRUTO</t>
  </si>
  <si>
    <t>GARANTIA</t>
  </si>
  <si>
    <t>LIQUIDEZ</t>
  </si>
  <si>
    <t>TOTAL ACTIVO</t>
  </si>
  <si>
    <t>TOTAL PASIVO</t>
  </si>
  <si>
    <t>TESORERÍA</t>
  </si>
  <si>
    <t>ENDEUDAMIENTO</t>
  </si>
  <si>
    <t xml:space="preserve">AUTONOMÍA FINANCIERA </t>
  </si>
  <si>
    <t>RENTABILIDAD FINANCIERA</t>
  </si>
  <si>
    <t xml:space="preserve">LIQUIDEZ = </t>
  </si>
  <si>
    <t xml:space="preserve">TESORERIA = </t>
  </si>
  <si>
    <t xml:space="preserve">ENDEUDAMIENTO = </t>
  </si>
  <si>
    <t xml:space="preserve">AUTONOMÍA FINANCIERA = </t>
  </si>
  <si>
    <t xml:space="preserve">GARANTIA = </t>
  </si>
  <si>
    <t>COMENTARIOS A LA EVOLUCIÓN</t>
  </si>
  <si>
    <t>RENTABILIDAD ECONÓMICA</t>
  </si>
  <si>
    <t>Crecimiento durante los tres años.</t>
  </si>
  <si>
    <t>Inversiones (=ACTIVO del balance)</t>
  </si>
  <si>
    <t>Observaciones</t>
  </si>
  <si>
    <t>€</t>
  </si>
  <si>
    <t>Financiación (=PASIVO del balance)</t>
  </si>
  <si>
    <t>GASTOS PRIMER AÑO</t>
  </si>
  <si>
    <t>VALORES RECOMENDADOS</t>
  </si>
  <si>
    <t>RATIOS DEL MODELO</t>
  </si>
  <si>
    <t>RATIOS ECONÓMICOS</t>
  </si>
  <si>
    <t xml:space="preserve">                                                     RATIOS FINANCIEROS</t>
  </si>
  <si>
    <t>PRESUPUESTO DE TESORERIA  AÑO 1 (Desglose por meses)</t>
  </si>
  <si>
    <t>LIQUIDACIÓN DE IVA AÑO 1</t>
  </si>
  <si>
    <t xml:space="preserve">Capital: </t>
  </si>
  <si>
    <t xml:space="preserve">Interés: </t>
  </si>
  <si>
    <t>Plazo en meses</t>
  </si>
  <si>
    <t>INTERESES   AÑO</t>
  </si>
  <si>
    <t>CAPITAL   AÑO</t>
  </si>
  <si>
    <t>BAIT:</t>
  </si>
  <si>
    <t>RENTABILIDAD ECONÓMICA =                BAIT /TOTAL ACTIVO.</t>
  </si>
  <si>
    <t>RENTABILIDAD FINANCIERA =                  BAIT /RECURSOS PROPIOS.</t>
  </si>
  <si>
    <t>Beneficio antes de impuestos e intereses.</t>
  </si>
  <si>
    <t xml:space="preserve">                             ANALISIS DE RATIOS FINANCIEROS DE LA EMPRESA MODELO</t>
  </si>
  <si>
    <t>Crecimiento del ratio de garantía para los tres años previstos.</t>
  </si>
  <si>
    <t>Crecimiento del ratio de liquidez para los tres años previstos.</t>
  </si>
  <si>
    <t>Crecimiento del ratio de tesorería para los tres años previstos.</t>
  </si>
  <si>
    <t>Disminución del ratio de endeudamiento para los tres años previstos.</t>
  </si>
  <si>
    <t>Incremento de la autonomia financiera para los tres años previstos.</t>
  </si>
  <si>
    <t>Efectivo</t>
  </si>
  <si>
    <t>Ventas</t>
  </si>
  <si>
    <t>Prestaciones de servicios</t>
  </si>
  <si>
    <t>Consumo de materias primas o mercaderías</t>
  </si>
  <si>
    <t>Trabajos realizados por otras empresas</t>
  </si>
  <si>
    <t>Cargas sociales</t>
  </si>
  <si>
    <t>Tributos</t>
  </si>
  <si>
    <t xml:space="preserve">Importe neto de la cifra de negocios </t>
  </si>
  <si>
    <t>Aprovisionamientos</t>
  </si>
  <si>
    <t>Gastos de personal</t>
  </si>
  <si>
    <t>Otros gastos de explotación</t>
  </si>
  <si>
    <t xml:space="preserve">BENEFICIO ANTES DE IMPUESTOS </t>
  </si>
  <si>
    <t xml:space="preserve">BENEFICIO DESPUÉS DE IMPUESTOS </t>
  </si>
  <si>
    <t>Gastos financieros</t>
  </si>
  <si>
    <t xml:space="preserve">Impuestos </t>
  </si>
  <si>
    <t>ACTIVO NO CORRIENTE</t>
  </si>
  <si>
    <t>Administraciones públicas (1)</t>
  </si>
  <si>
    <t xml:space="preserve">PPYGG </t>
  </si>
  <si>
    <t>Sueldos, salarios y asimilados</t>
  </si>
  <si>
    <t>Servicios exteriores (1)</t>
  </si>
  <si>
    <t>(1) Incluye arrendamientos, servicios de profesionales independientes (gastos de gestoría), reparaciones y conservación, transportes, primas de seguros, servicios bancarios, publicidad, suministros y otros servicios.</t>
  </si>
  <si>
    <t>ACTIVO CORRIENTE</t>
  </si>
  <si>
    <t>Inmovilizado Intangible</t>
  </si>
  <si>
    <t>Patentes, licencias, marcas y similares</t>
  </si>
  <si>
    <t>PATRIMONIO NETO</t>
  </si>
  <si>
    <t>Resultados de ejercicios anteriores</t>
  </si>
  <si>
    <t>Inversiones financieras a largo plazo</t>
  </si>
  <si>
    <t>PASIVO NO CORRIENTE</t>
  </si>
  <si>
    <t>PASIVO CORRIENTE</t>
  </si>
  <si>
    <t>Deudas con entidades de crédito a largo plazo</t>
  </si>
  <si>
    <t>Deudas con entidades de crédito a corto plazo</t>
  </si>
  <si>
    <t>ACTIVO CORRIENTE/PASIVO CORRIENTE.  El activo corriente (existencias+deudores+efectivo), que son todos los activos que se van a convertir en dinero antes de un año, debe ser mayor que el pasivo corriente (deudas que se han de pagar antes de una año), con la finalidad de eludir problemas de liquidez a corto y poder pagar las deudas sin dificultades.</t>
  </si>
  <si>
    <t>EXIGIBLE TOTAL /PASIVO TOTAL. La suma pasivo no corriente+pasivo corriente (o sea, la totalidad de las deudas) no debe superar el 60% del pasivo, dado que tal nivel de endeudamiento podría traducirse  en un seria riesgo de descapitalización (falta capital y sobran deudas, o sea,existe el riesgo de caer en poder de los acreedores).</t>
  </si>
  <si>
    <t>Amortización del inmovilizado (2)</t>
  </si>
  <si>
    <t>GASTOS DE PERSONAL</t>
  </si>
  <si>
    <t>SALARIO BRUTO MENSUAL TRABAJADOR 1</t>
  </si>
  <si>
    <t>GASTOS SS MENSUAL TRABAJADOR 1</t>
  </si>
  <si>
    <t xml:space="preserve">SALARIO BRUTO ANUAL TRABAJADOR 1 </t>
  </si>
  <si>
    <t>GASTOS ANUALES SS TRABAJADOR 1</t>
  </si>
  <si>
    <t>SALARIO BRUTO MENSUAL TRABAJADOR 2</t>
  </si>
  <si>
    <t>GASTOS SS MENSUAL TRABAJADOR 2</t>
  </si>
  <si>
    <t>SALARIO BRUTO ANUAL TRABAJADOR 2</t>
  </si>
  <si>
    <t>GASTOS ANUALES SS TRABAJADOR 2</t>
  </si>
  <si>
    <t>SALARIO BRUTO MENSUAL TRABAJADOR 3</t>
  </si>
  <si>
    <t>GASTOS SS MENSUAL TRABAJADOR 3</t>
  </si>
  <si>
    <t>SALARIO BRUTO ANUAL TRABAJADOR 3</t>
  </si>
  <si>
    <t>GASTOS ANUALES SS TRABAJADOR 3</t>
  </si>
  <si>
    <t>TOTAL GASTOS SALARIOS MES</t>
  </si>
  <si>
    <t>TOTAL GASTOS SS MES</t>
  </si>
  <si>
    <t>TOTAL GASTOS SALARIOS AÑO</t>
  </si>
  <si>
    <t>TOTAL GASTOS SS AÑO</t>
  </si>
  <si>
    <t>GASTOS MENSUAL SS AUTÓNOMO</t>
  </si>
  <si>
    <t>EMPRESARIO</t>
  </si>
  <si>
    <t>GASTOS ANUALES SS AUTÓNOMO</t>
  </si>
  <si>
    <t>TRABAJADOR 1</t>
  </si>
  <si>
    <t>TRABAJADOR 2</t>
  </si>
  <si>
    <t>TRABAJADOR 3</t>
  </si>
  <si>
    <t xml:space="preserve">Otros gastos de gestión corriente </t>
  </si>
  <si>
    <t>&gt; 0,5</t>
  </si>
  <si>
    <t>+</t>
  </si>
  <si>
    <t>TOTAL ACTIVO/EXIGIBLE TOTAL. Mide la relación existente entre el activo total de una empresa y sus deudas totales (pasivo no corriente+pasivo corriente). Permite acreditar la garantía que la empresa ofrece a sus acreedores para hacer frente a sus obligaciones de pago.</t>
  </si>
  <si>
    <t>TESORERÍA/PASIVO CORRIENTE. El ratio de tesorería o "prueba del ácido" es el que mide la capacidad del efectivo de hacer frente a las deudas de corto plazo.</t>
  </si>
  <si>
    <t>FONDO DE MANIOBRA</t>
  </si>
  <si>
    <t>ACTIVO CORRIENTE - PASIVO CORRIENTE.  Debe ser siempre positivo. Es el remanente que le queda a la empresa después de liquidar todas sus obligaciones de pago a corto plazo. Si el fondo de maniobra fuera negativo nos encontraríamos con que la empresa no dispone de liquidez suficiente.</t>
  </si>
  <si>
    <t>&gt; 2</t>
  </si>
  <si>
    <t>&lt; 0,6</t>
  </si>
  <si>
    <t>&gt; 0,35 - 1</t>
  </si>
  <si>
    <t>AUTONOMÍA FINANCIERA (1)</t>
  </si>
  <si>
    <t>RECURSOS PROPIOS/EXIGIBLE TOTAL. Es la relación entre los recursos propios y el pasivo exigible. Expresa la cantidad de recursos propios de la empresa para hacer frente a sus deudas o pasivo exigible. (capacidad de endeudamiento)</t>
  </si>
  <si>
    <t>(1) Los valores recomendados pueden cambiar dependiendo del tipo de empresa y sector ( La autonomía financiera es normal que sea baja en empresas nuevas. En términos generales no debería ser &lt; 0,7)</t>
  </si>
  <si>
    <t>Aumento del fondo de maniobra en los tres años previstos.</t>
  </si>
  <si>
    <t>RESULTADO DE EXPLOTACIÓN (BAIT) (3)</t>
  </si>
  <si>
    <t>(3) BAIT Beneficio antes de intereses e impuestos</t>
  </si>
  <si>
    <t>Es el beneficio antes de intereses e impuestos de la cuenta de resultados entre el patrimonio neto del balance. Cuanto mayor sea el ratio mayor rendimiento extrae la empresa del capital aportado por sus propietarios. Se denomina ROE -Return on Equity-</t>
  </si>
  <si>
    <t>Es el beneficio antes de intereses e impuestos (de la cuenta de resultados) dividido entre el activo total del balance. Cuanto mayor sea el ratio, mayor es el rendimiento que extrae la empresa de sus activos (inversiones). Se denomina ROA -Return On Assets-.</t>
  </si>
  <si>
    <t>PUNTO DE EQUILIBRIO</t>
  </si>
  <si>
    <t>Representa la cifra de ventas necesaria para cubrir el total de los gastos, a partir de este umbral la empresa empezará a obtener beneficios.                                                                                                                    PE  = COSTES FIJOS / 1 - (COSTES VARIABLES / CIFRA VENTAS)</t>
  </si>
  <si>
    <t xml:space="preserve">SALARIO BRUTO MENSUAL EMPRESARIO </t>
  </si>
  <si>
    <t xml:space="preserve">SALARIO BRUTO ANUAL EMPRESARIO </t>
  </si>
  <si>
    <t>Patentes, licencias y marcas</t>
  </si>
  <si>
    <t>(Esta cifra debe cubrir los costes aproximados de los 3 primeros meses, se puede ajustar para para que cuadren las inversiones con la financiación. Incluye los gastos de constitución)</t>
  </si>
  <si>
    <t xml:space="preserve">Pago por IVA </t>
  </si>
  <si>
    <t>Pago por IVA</t>
  </si>
  <si>
    <t>IVA a compensar año 1</t>
  </si>
  <si>
    <t>A compensar 3 Trimestre</t>
  </si>
  <si>
    <t>A compensar primer trimestre</t>
  </si>
  <si>
    <t>A compensar 2 Trimestre</t>
  </si>
  <si>
    <t>Amortizaciones</t>
  </si>
  <si>
    <t>Otro inmovilizado intangible</t>
  </si>
  <si>
    <t>Terrenos y construcciones</t>
  </si>
  <si>
    <t>Instalaciones técnicas y otro inmovilizado material</t>
  </si>
  <si>
    <t>IVA a compensar año 2</t>
  </si>
  <si>
    <t xml:space="preserve">(1) Devolución del IVA de las inversiones. </t>
  </si>
  <si>
    <t>Compras y gastos variables</t>
  </si>
  <si>
    <t xml:space="preserve">PLAN DE INVERSIONES       </t>
  </si>
  <si>
    <t>PLAN DE FINANCIACIÓN</t>
  </si>
  <si>
    <t>CUENTAS DE PÉRDIDAS Y GANANCIAS</t>
  </si>
  <si>
    <t>TABLA DE AMORTIZACIÓN</t>
  </si>
  <si>
    <t>BALANCE DE SITUACIÓN</t>
  </si>
  <si>
    <t>El balance de situación se calcula casi automáticamente porque se vuelcan directamente los datos del resto de hojas Excel: previsión de tesorería, cuenta de resultados, IVA y préstamo.</t>
  </si>
  <si>
    <t>INSTRUCCIONES</t>
  </si>
  <si>
    <t>Se estima un incremento de costes fijos de un 5% sobre el año anterior, incluido también en gastos de personal para los años 2 y 3..</t>
  </si>
  <si>
    <t>Se ha estimado un incremento en los costes variables de un 20 % igual al incremento de las ventas para el año 2 y 3</t>
  </si>
  <si>
    <t>Se estima un incremento de ventas para el año 2 y 3 de un 20% anual.</t>
  </si>
  <si>
    <t>Suministros (luz, agua, teléfono, gas)</t>
  </si>
  <si>
    <t>TIPO IVA APLICABLE</t>
  </si>
  <si>
    <t>TOTAL GASTOS FIJOS ANUALES (sin IVA)</t>
  </si>
  <si>
    <t>TOTAL GASTOS FIJOS ANUALES (con IVA)</t>
  </si>
  <si>
    <t>Gastos variables primer año (= compras) sin IVA</t>
  </si>
  <si>
    <t>TIPO IVA APLICABLE A LAS COMPRAS</t>
  </si>
  <si>
    <t>VENTAS PRIMER AÑO</t>
  </si>
  <si>
    <t>VENTAS SIN IVA</t>
  </si>
  <si>
    <t>AMORTIZACION</t>
  </si>
  <si>
    <t>IMPORTE</t>
  </si>
  <si>
    <t>TIPO</t>
  </si>
  <si>
    <t>AMORT.ANUAL</t>
  </si>
  <si>
    <t>TOTAL AMORTIZACIÓN (2)</t>
  </si>
  <si>
    <t>(2) Amortizacion del inmovilizado ver tabla siguiente</t>
  </si>
  <si>
    <t>Otros (proveedores, acreedores, etc.)</t>
  </si>
  <si>
    <t>2º mes</t>
  </si>
  <si>
    <t>3º mes</t>
  </si>
  <si>
    <t>4º mes</t>
  </si>
  <si>
    <t>5º mes</t>
  </si>
  <si>
    <t>6º mes</t>
  </si>
  <si>
    <t>7º mes</t>
  </si>
  <si>
    <t>9º mes</t>
  </si>
  <si>
    <t>10º mes</t>
  </si>
  <si>
    <t>11º mes</t>
  </si>
  <si>
    <t>TOTAL COMPRAS AÑO SIN IVA</t>
  </si>
  <si>
    <t>TOTAL VENTAS AÑO SIN IVA</t>
  </si>
  <si>
    <t>TIPO IVA APLICABLE A LAS VENTAS</t>
  </si>
  <si>
    <t>SUBTOTAL GASTOS DE PERSONAL</t>
  </si>
  <si>
    <t>SUBTOTAL OTROS GASTOS DE EXPLOTACIÓN SIN IVA</t>
  </si>
  <si>
    <t>(1) Se incluyen las ventas y las compras con su IVA correspondiente s/hoja entrada de datos.</t>
  </si>
  <si>
    <t>(2) Mano de obra (sin IVA)+ resto costes fijos mensuales s/Entrada Datos más el IVA correspondiente. El primer mes se incluyen los Seguros.</t>
  </si>
  <si>
    <t>CALCULO DE LA PREVISIÓN INICIAL DE TESORERÍA</t>
  </si>
  <si>
    <t xml:space="preserve"> Calculado como 3 meses de Gastos Fijos</t>
  </si>
  <si>
    <t>Comenzar a rellenar las Inversiones y la Financiación en esta hoja. El total de la inversión debe ser igual al total de la financiación.</t>
  </si>
  <si>
    <t>A continuación rellenamos las estimaciones de ventas, compras y de gastos gastos fijos. La amortización del inmovilizado se calcula sola.(es necesario tener cuidado de no modificar las fórmulas), los gastos financieros se calculan en la hoja correspondiente al préstamo, por lo que habrá que indicar primero en la hoja de préstamo la cantidad a solicitar que obtendremos del Plan de financiación..</t>
  </si>
  <si>
    <t>De la entrada de datos inicial, se rellena El presupuesto de Tesorería, la Cuenta de Pérdidas y Ganancias, el Cuadro del IVA</t>
  </si>
  <si>
    <t>No lleva IVA</t>
  </si>
  <si>
    <r>
      <t xml:space="preserve">Para facilitar la comprensión utilizamos un ejemplo real: Fabricación y venta de zapatos para baile y eventos. Sustituir las cifras del ejemplo por las de nuestro proyecto. </t>
    </r>
    <r>
      <rPr>
        <b/>
        <sz val="12"/>
        <rFont val="Arial"/>
        <family val="2"/>
      </rPr>
      <t>Tener mucho cuidado de no tocar las fórmulas.</t>
    </r>
  </si>
  <si>
    <t xml:space="preserve">1º mes  </t>
  </si>
  <si>
    <t>8º mes</t>
  </si>
  <si>
    <t>Reformas, aire acondicionado, calefacción, etc.</t>
  </si>
  <si>
    <t>Gastos fijos mensuales primer año. (Introducir los datos sin IVA)</t>
  </si>
  <si>
    <t xml:space="preserve">1º mes </t>
  </si>
  <si>
    <t>Suma aproximada de las tres primeras cuotas de préstamo</t>
  </si>
  <si>
    <t>Rellenar unicamente las casillas en amarillo</t>
  </si>
  <si>
    <t xml:space="preserve">Proveedores mercaderias o servicios de otras empresas </t>
  </si>
  <si>
    <t xml:space="preserve">Maquinaria </t>
  </si>
  <si>
    <t xml:space="preserve">Mobiliario </t>
  </si>
  <si>
    <t xml:space="preserve">Útiles </t>
  </si>
  <si>
    <t xml:space="preserve">Existencias </t>
  </si>
  <si>
    <t xml:space="preserve">12º mes </t>
  </si>
  <si>
    <t xml:space="preserve">8º mes: </t>
  </si>
  <si>
    <t xml:space="preserve">12º mes: </t>
  </si>
  <si>
    <r>
      <t xml:space="preserve">                            </t>
    </r>
    <r>
      <rPr>
        <b/>
        <sz val="13"/>
        <rFont val="Arial"/>
        <family val="2"/>
      </rPr>
      <t>ANÁLISIS DE RATIOS ECONÓMICOS DE LA EMPRESA MODELO</t>
    </r>
  </si>
  <si>
    <r>
      <t xml:space="preserve">                                                                                  </t>
    </r>
    <r>
      <rPr>
        <sz val="14"/>
        <rFont val="Arial"/>
        <family val="2"/>
      </rPr>
      <t xml:space="preserve">      LIQUIDACIÓN DE IVA</t>
    </r>
  </si>
  <si>
    <t>Ver hoja préstamo</t>
  </si>
  <si>
    <t xml:space="preserve">Otros pagos  </t>
  </si>
  <si>
    <t>TOTAL GASTOS FIJOS PRIMER MES (sin IVA)</t>
  </si>
  <si>
    <t>TOTAL GASTOS FIJOS 2º AL 12 MES (sin IVA)</t>
  </si>
  <si>
    <t>TOTAL GASTOS FIJOS PRIMER MES (con IVA)</t>
  </si>
  <si>
    <t>TOTAL GASTOS FIJOS 2º AL 12 MES (con IVA)</t>
  </si>
  <si>
    <t>Prima de Seguros (se incluye el Seguro si la prima se paga el primer mes)</t>
  </si>
  <si>
    <t>Otros (gastos no incluidos que se prorratean mensualmente)</t>
  </si>
  <si>
    <t>Sueldos  (De la hoja Gtos. Personal)</t>
  </si>
  <si>
    <t>Seguridad Social  (De la hoja de Gtos de Personal)</t>
  </si>
  <si>
    <t>Gastos de Constitución: Escrituras, Registro,Imagen  (se registrarán solo en el primer mes)</t>
  </si>
  <si>
    <t xml:space="preserve">ACTIVO NO CORRIENTE </t>
  </si>
  <si>
    <t>Otros activos financieros (1)</t>
  </si>
  <si>
    <t>(1) Aquí entraría la fianza del local</t>
  </si>
  <si>
    <t>(2) Hacienda Pública deudora por diversos conceptos (IVA, subvenciones, devolución de impuestos)</t>
  </si>
  <si>
    <t>Otros créditos con las administraciones públicas (2)</t>
  </si>
  <si>
    <t>Resultado del ejercicio (3)</t>
  </si>
  <si>
    <t>(3) Beneficio después de impuestos</t>
  </si>
  <si>
    <t xml:space="preserve">Deudas con las Administraciones Públicas (4)  </t>
  </si>
  <si>
    <t>(4) Impuestos más liquidación anual de IVA</t>
  </si>
  <si>
    <t>Descuadre entre activo y pasivo (5)</t>
  </si>
  <si>
    <t>(5) Casilla para control de posibles errores.</t>
  </si>
  <si>
    <t>Licencia</t>
  </si>
  <si>
    <t>Aplicaciones informáticas. Diseño web</t>
  </si>
  <si>
    <t>IVA inversión inicial (21% de inversiones, salvo licencia, fianza, traspaso y tesorería)</t>
  </si>
  <si>
    <t>Elementos de Transporte</t>
  </si>
  <si>
    <t>INTERESES</t>
  </si>
  <si>
    <t>año 2</t>
  </si>
  <si>
    <t>año 3</t>
  </si>
  <si>
    <t>(Se suma porque tenemos que adelantarlo aunque es dinero que nos "debe" Hacienda). Si alguna partida importante tiene un IVA inferior corregir la fórmula</t>
  </si>
  <si>
    <t>PUNTO DE EQUILIBRIO MENSUAL</t>
  </si>
  <si>
    <t>% PE SOBRE LA ESTIMACIÓN VENTAS</t>
  </si>
  <si>
    <t>Facturación mensual mínima para cubrir gastos</t>
  </si>
  <si>
    <t>% ventas estimadas a alcanzar para cubrir gastos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</si>
</sst>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0">
    <font>
      <sz val="10"/>
      <name val="Arial"/>
      <family val="0"/>
    </font>
    <font>
      <sz val="11"/>
      <color indexed="63"/>
      <name val="Calibri"/>
      <family val="2"/>
    </font>
    <font>
      <b/>
      <sz val="10"/>
      <name val="Arial"/>
      <family val="2"/>
    </font>
    <font>
      <b/>
      <sz val="12"/>
      <name val="Arial"/>
      <family val="2"/>
    </font>
    <font>
      <sz val="10"/>
      <color indexed="10"/>
      <name val="Arial"/>
      <family val="2"/>
    </font>
    <font>
      <b/>
      <sz val="14"/>
      <name val="Arial"/>
      <family val="2"/>
    </font>
    <font>
      <b/>
      <u val="single"/>
      <sz val="10"/>
      <name val="Arial"/>
      <family val="2"/>
    </font>
    <font>
      <b/>
      <sz val="9"/>
      <name val="Arial"/>
      <family val="2"/>
    </font>
    <font>
      <sz val="8"/>
      <name val="Arial"/>
      <family val="2"/>
    </font>
    <font>
      <b/>
      <sz val="14"/>
      <color indexed="9"/>
      <name val="Arial"/>
      <family val="2"/>
    </font>
    <font>
      <b/>
      <sz val="12"/>
      <color indexed="63"/>
      <name val="Arial"/>
      <family val="2"/>
    </font>
    <font>
      <sz val="10"/>
      <color indexed="9"/>
      <name val="Arial"/>
      <family val="2"/>
    </font>
    <font>
      <sz val="12"/>
      <name val="Arial"/>
      <family val="2"/>
    </font>
    <font>
      <b/>
      <sz val="11"/>
      <name val="Arial"/>
      <family val="2"/>
    </font>
    <font>
      <sz val="14"/>
      <name val="Arial"/>
      <family val="2"/>
    </font>
    <font>
      <sz val="16"/>
      <name val="Arial"/>
      <family val="2"/>
    </font>
    <font>
      <sz val="16"/>
      <color indexed="10"/>
      <name val="Arial"/>
      <family val="2"/>
    </font>
    <font>
      <sz val="10"/>
      <color indexed="53"/>
      <name val="Arial"/>
      <family val="2"/>
    </font>
    <font>
      <sz val="12"/>
      <color indexed="10"/>
      <name val="Arial"/>
      <family val="2"/>
    </font>
    <font>
      <b/>
      <sz val="13"/>
      <name val="Arial"/>
      <family val="2"/>
    </font>
    <font>
      <sz val="10"/>
      <color indexed="63"/>
      <name val="Calibri"/>
      <family val="0"/>
    </font>
    <font>
      <sz val="9.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Arial"/>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thin"/>
      <bottom style="medium"/>
    </border>
    <border>
      <left style="thin"/>
      <right style="thin"/>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medium"/>
    </border>
    <border>
      <left style="medium"/>
      <right style="thin"/>
      <top style="thin"/>
      <bottom/>
    </border>
    <border>
      <left style="thin"/>
      <right style="thin"/>
      <top/>
      <bottom/>
    </border>
    <border>
      <left/>
      <right/>
      <top/>
      <bottom style="medium"/>
    </border>
    <border>
      <left style="thin"/>
      <right/>
      <top/>
      <botto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bottom style="medium"/>
    </border>
    <border>
      <left style="medium"/>
      <right style="medium"/>
      <top style="medium"/>
      <bottom style="medium"/>
    </border>
    <border>
      <left style="medium"/>
      <right/>
      <top style="medium"/>
      <bottom/>
    </border>
    <border>
      <left/>
      <right style="medium"/>
      <top style="medium"/>
      <bottom/>
    </border>
    <border>
      <left style="thin"/>
      <right style="thin"/>
      <top/>
      <bottom style="medium"/>
    </border>
    <border>
      <left style="thin"/>
      <right style="medium"/>
      <top/>
      <bottom style="medium"/>
    </border>
    <border>
      <left style="thin"/>
      <right style="medium"/>
      <top style="thin"/>
      <bottom/>
    </border>
    <border>
      <left/>
      <right/>
      <top style="medium"/>
      <bottom style="thin"/>
    </border>
    <border>
      <left/>
      <right style="medium"/>
      <top style="medium"/>
      <bottom style="thin"/>
    </border>
    <border>
      <left/>
      <right/>
      <top style="medium"/>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43" fontId="4" fillId="0" borderId="0" xfId="48" applyFont="1" applyAlignment="1">
      <alignment/>
    </xf>
    <xf numFmtId="43" fontId="3" fillId="0" borderId="0" xfId="48" applyFont="1" applyAlignment="1">
      <alignment horizontal="center"/>
    </xf>
    <xf numFmtId="43" fontId="2" fillId="0" borderId="0" xfId="48" applyFont="1" applyAlignment="1">
      <alignment/>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center" wrapText="1"/>
    </xf>
    <xf numFmtId="43" fontId="2" fillId="0" borderId="0" xfId="48" applyFont="1" applyFill="1" applyAlignment="1">
      <alignment/>
    </xf>
    <xf numFmtId="43" fontId="2" fillId="0" borderId="0" xfId="48" applyFont="1" applyFill="1" applyBorder="1" applyAlignment="1">
      <alignment/>
    </xf>
    <xf numFmtId="43" fontId="0" fillId="0" borderId="0" xfId="48" applyAlignment="1">
      <alignment/>
    </xf>
    <xf numFmtId="43" fontId="0" fillId="0" borderId="0" xfId="48" applyFill="1" applyAlignment="1">
      <alignment/>
    </xf>
    <xf numFmtId="43" fontId="0" fillId="0" borderId="0" xfId="48" applyFont="1" applyFill="1" applyAlignment="1">
      <alignment/>
    </xf>
    <xf numFmtId="43" fontId="0" fillId="0" borderId="0" xfId="48" applyNumberFormat="1" applyAlignment="1">
      <alignment/>
    </xf>
    <xf numFmtId="43" fontId="0" fillId="33" borderId="0" xfId="48" applyFill="1" applyAlignment="1">
      <alignment/>
    </xf>
    <xf numFmtId="0" fontId="0" fillId="33" borderId="0" xfId="0" applyFill="1" applyAlignment="1">
      <alignment/>
    </xf>
    <xf numFmtId="4" fontId="0" fillId="33" borderId="0" xfId="0" applyNumberFormat="1" applyFill="1" applyAlignment="1">
      <alignment/>
    </xf>
    <xf numFmtId="43" fontId="0" fillId="33" borderId="0" xfId="0" applyNumberFormat="1" applyFill="1" applyAlignment="1">
      <alignment/>
    </xf>
    <xf numFmtId="4" fontId="2" fillId="33" borderId="0" xfId="0" applyNumberFormat="1" applyFont="1" applyFill="1" applyAlignment="1">
      <alignment/>
    </xf>
    <xf numFmtId="4" fontId="0" fillId="0" borderId="10" xfId="0" applyNumberFormat="1" applyBorder="1" applyAlignment="1">
      <alignment/>
    </xf>
    <xf numFmtId="4" fontId="2" fillId="0" borderId="10" xfId="0" applyNumberFormat="1" applyFont="1" applyBorder="1" applyAlignment="1">
      <alignment/>
    </xf>
    <xf numFmtId="4" fontId="6" fillId="0" borderId="10" xfId="0" applyNumberFormat="1" applyFont="1" applyBorder="1" applyAlignment="1">
      <alignment/>
    </xf>
    <xf numFmtId="4" fontId="0" fillId="33"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4" xfId="0" applyBorder="1" applyAlignment="1">
      <alignment/>
    </xf>
    <xf numFmtId="0" fontId="0" fillId="0" borderId="0" xfId="0" applyBorder="1" applyAlignment="1">
      <alignment/>
    </xf>
    <xf numFmtId="43" fontId="2" fillId="33" borderId="10" xfId="48" applyFont="1" applyFill="1" applyBorder="1" applyAlignment="1">
      <alignment/>
    </xf>
    <xf numFmtId="43" fontId="0" fillId="33" borderId="10" xfId="48" applyFill="1" applyBorder="1" applyAlignment="1">
      <alignment/>
    </xf>
    <xf numFmtId="43" fontId="2" fillId="33" borderId="12" xfId="48" applyFont="1" applyFill="1" applyBorder="1" applyAlignment="1">
      <alignment/>
    </xf>
    <xf numFmtId="43" fontId="0" fillId="33" borderId="12" xfId="48" applyFill="1" applyBorder="1" applyAlignment="1">
      <alignment/>
    </xf>
    <xf numFmtId="43" fontId="0" fillId="33" borderId="12" xfId="48" applyFont="1" applyFill="1" applyBorder="1" applyAlignment="1">
      <alignment/>
    </xf>
    <xf numFmtId="4" fontId="0" fillId="33" borderId="12" xfId="0" applyNumberFormat="1" applyFill="1" applyBorder="1" applyAlignment="1">
      <alignment/>
    </xf>
    <xf numFmtId="43" fontId="2" fillId="33" borderId="0" xfId="0" applyNumberFormat="1" applyFont="1" applyFill="1" applyBorder="1" applyAlignment="1">
      <alignment/>
    </xf>
    <xf numFmtId="4" fontId="0" fillId="0" borderId="0" xfId="0" applyNumberFormat="1" applyBorder="1" applyAlignment="1">
      <alignment/>
    </xf>
    <xf numFmtId="4" fontId="0" fillId="0" borderId="15" xfId="0" applyNumberFormat="1" applyBorder="1" applyAlignment="1">
      <alignment/>
    </xf>
    <xf numFmtId="0" fontId="0" fillId="0" borderId="16" xfId="0" applyBorder="1" applyAlignment="1">
      <alignment/>
    </xf>
    <xf numFmtId="4" fontId="0" fillId="0" borderId="13"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4" fontId="2" fillId="0" borderId="17" xfId="0" applyNumberFormat="1" applyFont="1" applyBorder="1" applyAlignment="1">
      <alignment/>
    </xf>
    <xf numFmtId="0" fontId="2" fillId="0" borderId="14" xfId="0" applyFont="1" applyBorder="1" applyAlignment="1">
      <alignment/>
    </xf>
    <xf numFmtId="4" fontId="0" fillId="0" borderId="11" xfId="0" applyNumberFormat="1" applyBorder="1" applyAlignment="1">
      <alignment/>
    </xf>
    <xf numFmtId="0" fontId="2" fillId="0" borderId="13" xfId="0" applyFont="1" applyBorder="1" applyAlignment="1">
      <alignment/>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7" fillId="34" borderId="12" xfId="0" applyFont="1" applyFill="1" applyBorder="1" applyAlignment="1">
      <alignment/>
    </xf>
    <xf numFmtId="0" fontId="2" fillId="0" borderId="0" xfId="0" applyFont="1" applyFill="1" applyBorder="1" applyAlignment="1">
      <alignment horizontal="left" wrapText="1"/>
    </xf>
    <xf numFmtId="4" fontId="0" fillId="0" borderId="0" xfId="0" applyNumberFormat="1" applyFill="1" applyBorder="1" applyAlignment="1">
      <alignment/>
    </xf>
    <xf numFmtId="0" fontId="0" fillId="0" borderId="0" xfId="0" applyFill="1" applyBorder="1" applyAlignment="1">
      <alignment/>
    </xf>
    <xf numFmtId="0" fontId="0" fillId="33" borderId="10" xfId="0" applyFill="1" applyBorder="1" applyAlignment="1">
      <alignment/>
    </xf>
    <xf numFmtId="43" fontId="0" fillId="33" borderId="10" xfId="48" applyNumberFormat="1" applyFill="1" applyBorder="1" applyAlignment="1">
      <alignment/>
    </xf>
    <xf numFmtId="43" fontId="0" fillId="33" borderId="10" xfId="48" applyNumberFormat="1" applyFont="1" applyFill="1" applyBorder="1" applyAlignment="1">
      <alignment/>
    </xf>
    <xf numFmtId="0" fontId="2" fillId="33" borderId="10" xfId="0" applyFont="1" applyFill="1" applyBorder="1" applyAlignment="1">
      <alignment/>
    </xf>
    <xf numFmtId="43" fontId="2" fillId="33" borderId="10" xfId="48" applyNumberFormat="1" applyFont="1" applyFill="1" applyBorder="1" applyAlignment="1">
      <alignment/>
    </xf>
    <xf numFmtId="4" fontId="0" fillId="33" borderId="19" xfId="0" applyNumberFormat="1" applyFill="1" applyBorder="1" applyAlignment="1">
      <alignment/>
    </xf>
    <xf numFmtId="4" fontId="0" fillId="33" borderId="0" xfId="0" applyNumberFormat="1" applyFill="1" applyBorder="1" applyAlignment="1">
      <alignment/>
    </xf>
    <xf numFmtId="4" fontId="2" fillId="33" borderId="20" xfId="0" applyNumberFormat="1" applyFont="1" applyFill="1" applyBorder="1" applyAlignment="1">
      <alignment/>
    </xf>
    <xf numFmtId="4" fontId="0" fillId="33" borderId="20" xfId="0" applyNumberFormat="1"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23" xfId="0" applyNumberFormat="1" applyFont="1" applyFill="1" applyBorder="1" applyAlignment="1">
      <alignment/>
    </xf>
    <xf numFmtId="4" fontId="0" fillId="33" borderId="24" xfId="0" applyNumberFormat="1" applyFill="1" applyBorder="1" applyAlignment="1">
      <alignment/>
    </xf>
    <xf numFmtId="4" fontId="2" fillId="0" borderId="0" xfId="0" applyNumberFormat="1" applyFont="1" applyFill="1" applyBorder="1" applyAlignment="1">
      <alignment horizontal="center" wrapText="1"/>
    </xf>
    <xf numFmtId="4" fontId="0" fillId="0" borderId="18" xfId="0" applyNumberFormat="1" applyBorder="1" applyAlignment="1">
      <alignment/>
    </xf>
    <xf numFmtId="0" fontId="0" fillId="0" borderId="25" xfId="0" applyNumberFormat="1" applyBorder="1" applyAlignment="1">
      <alignment/>
    </xf>
    <xf numFmtId="4" fontId="0" fillId="0" borderId="26" xfId="0" applyNumberFormat="1" applyBorder="1" applyAlignment="1">
      <alignment/>
    </xf>
    <xf numFmtId="0" fontId="0" fillId="0" borderId="12" xfId="0" applyNumberFormat="1" applyBorder="1" applyAlignment="1">
      <alignment/>
    </xf>
    <xf numFmtId="4" fontId="6" fillId="0" borderId="13" xfId="0" applyNumberFormat="1" applyFont="1" applyBorder="1" applyAlignment="1">
      <alignment/>
    </xf>
    <xf numFmtId="0" fontId="0" fillId="0" borderId="27" xfId="0" applyNumberFormat="1" applyBorder="1" applyAlignment="1">
      <alignment/>
    </xf>
    <xf numFmtId="4" fontId="2" fillId="0" borderId="14" xfId="0" applyNumberFormat="1" applyFont="1" applyBorder="1" applyAlignment="1">
      <alignment/>
    </xf>
    <xf numFmtId="4" fontId="12" fillId="0" borderId="10" xfId="0" applyNumberFormat="1" applyFont="1" applyBorder="1" applyAlignment="1">
      <alignment horizontal="center" vertical="center"/>
    </xf>
    <xf numFmtId="43" fontId="12" fillId="0" borderId="0" xfId="48" applyFont="1" applyAlignment="1">
      <alignment/>
    </xf>
    <xf numFmtId="43" fontId="14" fillId="0" borderId="0" xfId="48" applyFont="1" applyAlignment="1">
      <alignment/>
    </xf>
    <xf numFmtId="43" fontId="15" fillId="0" borderId="0" xfId="48" applyFont="1" applyAlignment="1">
      <alignment/>
    </xf>
    <xf numFmtId="4" fontId="0" fillId="0" borderId="0" xfId="0" applyNumberFormat="1" applyFill="1" applyAlignment="1">
      <alignment/>
    </xf>
    <xf numFmtId="0" fontId="7" fillId="34" borderId="28" xfId="0" applyFont="1" applyFill="1" applyBorder="1" applyAlignment="1">
      <alignment/>
    </xf>
    <xf numFmtId="3" fontId="0" fillId="0" borderId="0" xfId="0" applyNumberFormat="1" applyBorder="1" applyAlignment="1">
      <alignment vertical="center"/>
    </xf>
    <xf numFmtId="0" fontId="4" fillId="33" borderId="0" xfId="0" applyFont="1" applyFill="1" applyAlignment="1">
      <alignment/>
    </xf>
    <xf numFmtId="3" fontId="0" fillId="0" borderId="10" xfId="0" applyNumberFormat="1" applyFont="1" applyBorder="1" applyAlignment="1">
      <alignment vertical="center"/>
    </xf>
    <xf numFmtId="43" fontId="16" fillId="0" borderId="0" xfId="48" applyFont="1" applyAlignment="1">
      <alignment/>
    </xf>
    <xf numFmtId="0" fontId="4" fillId="0" borderId="0" xfId="0" applyFont="1" applyAlignment="1">
      <alignment/>
    </xf>
    <xf numFmtId="0" fontId="0" fillId="33" borderId="10" xfId="0" applyFont="1" applyFill="1" applyBorder="1" applyAlignment="1">
      <alignment/>
    </xf>
    <xf numFmtId="0" fontId="0" fillId="0" borderId="0" xfId="0" applyFont="1" applyAlignment="1">
      <alignment/>
    </xf>
    <xf numFmtId="0" fontId="0" fillId="33" borderId="29" xfId="0" applyFont="1" applyFill="1" applyBorder="1" applyAlignment="1">
      <alignment/>
    </xf>
    <xf numFmtId="43" fontId="17" fillId="33" borderId="10" xfId="48" applyNumberFormat="1" applyFont="1" applyFill="1" applyBorder="1" applyAlignment="1">
      <alignment/>
    </xf>
    <xf numFmtId="0" fontId="17" fillId="0" borderId="0" xfId="0" applyFont="1" applyAlignment="1">
      <alignment/>
    </xf>
    <xf numFmtId="43" fontId="0" fillId="33" borderId="10" xfId="48" applyNumberFormat="1" applyFont="1" applyFill="1" applyBorder="1" applyAlignment="1">
      <alignment/>
    </xf>
    <xf numFmtId="43" fontId="0" fillId="0" borderId="0" xfId="48" applyFont="1" applyAlignment="1">
      <alignment/>
    </xf>
    <xf numFmtId="4" fontId="0" fillId="33" borderId="10" xfId="0" applyNumberFormat="1" applyFont="1" applyFill="1" applyBorder="1" applyAlignment="1">
      <alignment/>
    </xf>
    <xf numFmtId="43" fontId="3" fillId="0" borderId="0" xfId="48" applyFont="1" applyAlignment="1">
      <alignment/>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xf>
    <xf numFmtId="3" fontId="4" fillId="0" borderId="19" xfId="0" applyNumberFormat="1" applyFont="1" applyBorder="1" applyAlignment="1">
      <alignment vertical="center"/>
    </xf>
    <xf numFmtId="0" fontId="0" fillId="33" borderId="10" xfId="0" applyFont="1" applyFill="1" applyBorder="1" applyAlignment="1">
      <alignment/>
    </xf>
    <xf numFmtId="0" fontId="0" fillId="0" borderId="0" xfId="0" applyAlignment="1">
      <alignment horizontal="center"/>
    </xf>
    <xf numFmtId="4" fontId="0" fillId="0" borderId="13" xfId="0" applyNumberFormat="1" applyFont="1" applyBorder="1" applyAlignment="1">
      <alignment horizontal="center"/>
    </xf>
    <xf numFmtId="0" fontId="7" fillId="34" borderId="25" xfId="0" applyFont="1" applyFill="1" applyBorder="1" applyAlignment="1">
      <alignment/>
    </xf>
    <xf numFmtId="0" fontId="7" fillId="34" borderId="27" xfId="0" applyFont="1" applyFill="1" applyBorder="1" applyAlignment="1">
      <alignment/>
    </xf>
    <xf numFmtId="4" fontId="0" fillId="0" borderId="14" xfId="0" applyNumberFormat="1" applyFont="1" applyBorder="1" applyAlignment="1">
      <alignment horizontal="center"/>
    </xf>
    <xf numFmtId="0" fontId="0" fillId="0" borderId="19" xfId="0" applyBorder="1" applyAlignment="1">
      <alignment horizontal="center"/>
    </xf>
    <xf numFmtId="0" fontId="0" fillId="0" borderId="30" xfId="0" applyBorder="1" applyAlignment="1">
      <alignment/>
    </xf>
    <xf numFmtId="4" fontId="12" fillId="0" borderId="24" xfId="0" applyNumberFormat="1" applyFont="1" applyBorder="1" applyAlignment="1">
      <alignment horizontal="center" vertical="center"/>
    </xf>
    <xf numFmtId="4" fontId="18" fillId="0" borderId="0" xfId="0" applyNumberFormat="1" applyFont="1" applyBorder="1" applyAlignment="1">
      <alignment horizontal="center"/>
    </xf>
    <xf numFmtId="4" fontId="2" fillId="0" borderId="10" xfId="0" applyNumberFormat="1" applyFont="1" applyFill="1" applyBorder="1" applyAlignment="1">
      <alignment/>
    </xf>
    <xf numFmtId="43" fontId="0" fillId="33" borderId="12" xfId="48" applyFont="1" applyFill="1" applyBorder="1" applyAlignment="1">
      <alignment/>
    </xf>
    <xf numFmtId="4" fontId="0" fillId="33" borderId="10" xfId="0" applyNumberFormat="1" applyFont="1" applyFill="1" applyBorder="1" applyAlignment="1">
      <alignment/>
    </xf>
    <xf numFmtId="4" fontId="0" fillId="33" borderId="13" xfId="0" applyNumberFormat="1" applyFont="1" applyFill="1" applyBorder="1" applyAlignment="1">
      <alignment/>
    </xf>
    <xf numFmtId="43" fontId="2" fillId="33" borderId="12" xfId="48" applyFont="1" applyFill="1" applyBorder="1" applyAlignment="1">
      <alignment/>
    </xf>
    <xf numFmtId="4" fontId="2" fillId="33" borderId="10" xfId="0" applyNumberFormat="1" applyFont="1" applyFill="1" applyBorder="1" applyAlignment="1">
      <alignment/>
    </xf>
    <xf numFmtId="4" fontId="2" fillId="33" borderId="13" xfId="0" applyNumberFormat="1" applyFont="1" applyFill="1" applyBorder="1" applyAlignment="1">
      <alignment/>
    </xf>
    <xf numFmtId="4" fontId="0" fillId="33" borderId="12" xfId="0" applyNumberFormat="1" applyFont="1" applyFill="1" applyBorder="1" applyAlignment="1">
      <alignment/>
    </xf>
    <xf numFmtId="43" fontId="0" fillId="0" borderId="12" xfId="48" applyFont="1" applyFill="1" applyBorder="1" applyAlignment="1">
      <alignment/>
    </xf>
    <xf numFmtId="43" fontId="0" fillId="0" borderId="10" xfId="48" applyFont="1" applyFill="1" applyBorder="1" applyAlignment="1">
      <alignment/>
    </xf>
    <xf numFmtId="43" fontId="0" fillId="0" borderId="13" xfId="48" applyFont="1" applyFill="1" applyBorder="1" applyAlignment="1">
      <alignment/>
    </xf>
    <xf numFmtId="4" fontId="12" fillId="0" borderId="17" xfId="0" applyNumberFormat="1" applyFont="1" applyBorder="1" applyAlignment="1">
      <alignment horizontal="center"/>
    </xf>
    <xf numFmtId="4" fontId="12" fillId="0" borderId="10" xfId="0" applyNumberFormat="1" applyFont="1" applyBorder="1" applyAlignment="1">
      <alignment horizontal="center"/>
    </xf>
    <xf numFmtId="0" fontId="0" fillId="0" borderId="10" xfId="0" applyBorder="1" applyAlignment="1">
      <alignment wrapText="1"/>
    </xf>
    <xf numFmtId="43" fontId="0" fillId="0" borderId="10" xfId="48" applyFont="1" applyBorder="1" applyAlignment="1">
      <alignment wrapText="1"/>
    </xf>
    <xf numFmtId="43" fontId="0" fillId="33" borderId="12" xfId="48" applyFont="1" applyFill="1" applyBorder="1" applyAlignment="1">
      <alignment/>
    </xf>
    <xf numFmtId="4" fontId="0" fillId="0" borderId="10" xfId="0" applyNumberFormat="1" applyFont="1" applyFill="1" applyBorder="1" applyAlignment="1">
      <alignment/>
    </xf>
    <xf numFmtId="43" fontId="0" fillId="0" borderId="0" xfId="48" applyFont="1" applyFill="1" applyBorder="1" applyAlignment="1">
      <alignment/>
    </xf>
    <xf numFmtId="43" fontId="0" fillId="0" borderId="0" xfId="48" applyFont="1" applyFill="1" applyBorder="1" applyAlignment="1">
      <alignment/>
    </xf>
    <xf numFmtId="4" fontId="0" fillId="33" borderId="0" xfId="0" applyNumberFormat="1" applyFont="1" applyFill="1" applyBorder="1" applyAlignment="1">
      <alignment/>
    </xf>
    <xf numFmtId="0" fontId="0" fillId="0" borderId="25" xfId="0" applyBorder="1" applyAlignment="1">
      <alignment/>
    </xf>
    <xf numFmtId="4" fontId="0" fillId="0" borderId="30" xfId="0" applyNumberFormat="1" applyBorder="1" applyAlignment="1">
      <alignment/>
    </xf>
    <xf numFmtId="0" fontId="0" fillId="0" borderId="16" xfId="0" applyFont="1" applyFill="1" applyBorder="1" applyAlignment="1">
      <alignment/>
    </xf>
    <xf numFmtId="43" fontId="4" fillId="33" borderId="10" xfId="48" applyNumberFormat="1" applyFont="1" applyFill="1" applyBorder="1" applyAlignment="1">
      <alignment/>
    </xf>
    <xf numFmtId="0" fontId="0" fillId="33" borderId="14" xfId="0" applyFill="1" applyBorder="1" applyAlignment="1">
      <alignment horizontal="right" vertical="center"/>
    </xf>
    <xf numFmtId="9" fontId="4" fillId="0" borderId="0" xfId="0" applyNumberFormat="1" applyFont="1" applyAlignment="1">
      <alignment/>
    </xf>
    <xf numFmtId="43" fontId="0" fillId="0" borderId="10" xfId="0" applyNumberFormat="1" applyBorder="1" applyAlignment="1">
      <alignment/>
    </xf>
    <xf numFmtId="9" fontId="0" fillId="0" borderId="10" xfId="48" applyNumberFormat="1" applyBorder="1" applyAlignment="1">
      <alignment/>
    </xf>
    <xf numFmtId="0" fontId="0" fillId="0" borderId="12" xfId="0" applyFont="1" applyBorder="1" applyAlignment="1">
      <alignment vertical="center"/>
    </xf>
    <xf numFmtId="3" fontId="0" fillId="0" borderId="10" xfId="0" applyNumberFormat="1" applyFont="1" applyBorder="1" applyAlignment="1">
      <alignment horizontal="right"/>
    </xf>
    <xf numFmtId="4" fontId="0" fillId="33" borderId="20" xfId="0" applyNumberFormat="1" applyFont="1" applyFill="1" applyBorder="1" applyAlignment="1">
      <alignment/>
    </xf>
    <xf numFmtId="43" fontId="0" fillId="33" borderId="10" xfId="48" applyFont="1" applyFill="1" applyBorder="1" applyAlignment="1">
      <alignment/>
    </xf>
    <xf numFmtId="0" fontId="4" fillId="0" borderId="0" xfId="0" applyFont="1" applyAlignment="1">
      <alignment/>
    </xf>
    <xf numFmtId="0" fontId="0" fillId="0" borderId="13" xfId="0" applyFont="1" applyBorder="1" applyAlignment="1">
      <alignment vertical="center"/>
    </xf>
    <xf numFmtId="0" fontId="0" fillId="0" borderId="10" xfId="0" applyFont="1" applyBorder="1" applyAlignment="1">
      <alignment vertical="center" wrapText="1"/>
    </xf>
    <xf numFmtId="43" fontId="0" fillId="0" borderId="31" xfId="48" applyBorder="1" applyAlignment="1">
      <alignment/>
    </xf>
    <xf numFmtId="3" fontId="0" fillId="0" borderId="10" xfId="0" applyNumberFormat="1" applyFont="1" applyBorder="1" applyAlignment="1">
      <alignment vertical="center"/>
    </xf>
    <xf numFmtId="0" fontId="0" fillId="0" borderId="13" xfId="0" applyFont="1" applyBorder="1" applyAlignment="1">
      <alignment vertical="center" wrapText="1"/>
    </xf>
    <xf numFmtId="4" fontId="0" fillId="33" borderId="12" xfId="0" applyNumberFormat="1" applyFont="1" applyFill="1" applyBorder="1" applyAlignment="1">
      <alignment/>
    </xf>
    <xf numFmtId="4" fontId="0" fillId="33" borderId="28" xfId="0" applyNumberFormat="1" applyFont="1" applyFill="1" applyBorder="1" applyAlignment="1">
      <alignment/>
    </xf>
    <xf numFmtId="43" fontId="0" fillId="0" borderId="0" xfId="48" applyFont="1" applyAlignment="1">
      <alignment/>
    </xf>
    <xf numFmtId="4" fontId="0" fillId="0" borderId="0" xfId="0" applyNumberFormat="1" applyFont="1" applyAlignment="1">
      <alignment/>
    </xf>
    <xf numFmtId="4" fontId="0" fillId="33" borderId="0" xfId="0" applyNumberFormat="1" applyFont="1" applyFill="1" applyAlignment="1">
      <alignment/>
    </xf>
    <xf numFmtId="0" fontId="0" fillId="0" borderId="0" xfId="0" applyFont="1" applyAlignment="1">
      <alignment vertical="center"/>
    </xf>
    <xf numFmtId="3" fontId="0" fillId="33" borderId="10" xfId="0" applyNumberFormat="1" applyFont="1" applyFill="1" applyBorder="1" applyAlignment="1">
      <alignment horizontal="right"/>
    </xf>
    <xf numFmtId="3" fontId="0" fillId="33" borderId="10" xfId="0" applyNumberFormat="1" applyFill="1" applyBorder="1" applyAlignment="1">
      <alignment vertical="center"/>
    </xf>
    <xf numFmtId="3" fontId="0" fillId="0" borderId="0" xfId="0" applyNumberFormat="1" applyAlignment="1">
      <alignment vertical="center"/>
    </xf>
    <xf numFmtId="164" fontId="0" fillId="0" borderId="17" xfId="0" applyNumberFormat="1" applyFont="1" applyBorder="1" applyAlignment="1">
      <alignment horizontal="center" vertical="center"/>
    </xf>
    <xf numFmtId="164" fontId="12" fillId="0" borderId="17" xfId="0" applyNumberFormat="1"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9" fontId="0" fillId="0" borderId="0" xfId="0" applyNumberFormat="1" applyAlignment="1">
      <alignment/>
    </xf>
    <xf numFmtId="0" fontId="0" fillId="0" borderId="12" xfId="0" applyFont="1" applyBorder="1" applyAlignment="1">
      <alignment vertical="center" wrapText="1"/>
    </xf>
    <xf numFmtId="4" fontId="0" fillId="0" borderId="32" xfId="0" applyNumberFormat="1" applyBorder="1" applyAlignment="1">
      <alignmen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4" fontId="2" fillId="0" borderId="35" xfId="0" applyNumberFormat="1" applyFont="1" applyBorder="1" applyAlignment="1">
      <alignment horizontal="right"/>
    </xf>
    <xf numFmtId="4" fontId="0" fillId="0" borderId="12" xfId="0" applyNumberFormat="1" applyBorder="1" applyAlignment="1">
      <alignment/>
    </xf>
    <xf numFmtId="4" fontId="0" fillId="0" borderId="27" xfId="0" applyNumberFormat="1" applyBorder="1" applyAlignment="1">
      <alignment/>
    </xf>
    <xf numFmtId="4" fontId="0" fillId="0" borderId="14" xfId="0" applyNumberFormat="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2" fillId="36" borderId="27" xfId="0" applyFont="1" applyFill="1" applyBorder="1" applyAlignment="1">
      <alignment vertical="center"/>
    </xf>
    <xf numFmtId="3" fontId="2" fillId="36" borderId="17" xfId="0" applyNumberFormat="1" applyFont="1" applyFill="1" applyBorder="1" applyAlignment="1">
      <alignment vertical="center"/>
    </xf>
    <xf numFmtId="0" fontId="2" fillId="37" borderId="27" xfId="0" applyFont="1" applyFill="1" applyBorder="1" applyAlignment="1">
      <alignment vertical="center"/>
    </xf>
    <xf numFmtId="3" fontId="2" fillId="37" borderId="17" xfId="0" applyNumberFormat="1" applyFont="1" applyFill="1" applyBorder="1" applyAlignment="1">
      <alignment vertical="center"/>
    </xf>
    <xf numFmtId="0" fontId="0" fillId="37" borderId="14" xfId="0" applyFill="1" applyBorder="1" applyAlignment="1">
      <alignment vertical="center"/>
    </xf>
    <xf numFmtId="0" fontId="9" fillId="35" borderId="16" xfId="0" applyFont="1" applyFill="1" applyBorder="1" applyAlignment="1">
      <alignment horizontal="center" vertical="center"/>
    </xf>
    <xf numFmtId="3" fontId="9" fillId="35" borderId="18" xfId="0" applyNumberFormat="1" applyFont="1" applyFill="1" applyBorder="1" applyAlignment="1">
      <alignment horizontal="center" vertical="center"/>
    </xf>
    <xf numFmtId="0" fontId="9" fillId="35" borderId="11" xfId="0" applyFont="1" applyFill="1" applyBorder="1" applyAlignment="1">
      <alignment horizontal="center" vertical="center"/>
    </xf>
    <xf numFmtId="3" fontId="0" fillId="38" borderId="15" xfId="0" applyNumberFormat="1" applyFill="1" applyBorder="1" applyAlignment="1">
      <alignment vertical="center"/>
    </xf>
    <xf numFmtId="3" fontId="0" fillId="38" borderId="10" xfId="0" applyNumberFormat="1" applyFill="1" applyBorder="1" applyAlignment="1">
      <alignment vertical="center"/>
    </xf>
    <xf numFmtId="3" fontId="0" fillId="38" borderId="10" xfId="0" applyNumberFormat="1" applyFont="1" applyFill="1" applyBorder="1" applyAlignment="1">
      <alignment vertical="center"/>
    </xf>
    <xf numFmtId="0" fontId="9" fillId="35" borderId="18" xfId="0" applyFont="1" applyFill="1" applyBorder="1" applyAlignment="1">
      <alignment horizontal="center" vertical="center"/>
    </xf>
    <xf numFmtId="9" fontId="2" fillId="38" borderId="17" xfId="0" applyNumberFormat="1" applyFont="1" applyFill="1" applyBorder="1" applyAlignment="1">
      <alignment vertical="center"/>
    </xf>
    <xf numFmtId="0" fontId="0" fillId="37" borderId="14" xfId="0" applyFill="1" applyBorder="1" applyAlignment="1">
      <alignment horizontal="right" vertical="center"/>
    </xf>
    <xf numFmtId="0" fontId="0" fillId="37" borderId="12" xfId="0" applyFill="1" applyBorder="1" applyAlignment="1">
      <alignment vertical="center"/>
    </xf>
    <xf numFmtId="3" fontId="0" fillId="37" borderId="10" xfId="0" applyNumberFormat="1" applyFill="1" applyBorder="1" applyAlignment="1">
      <alignment vertical="center"/>
    </xf>
    <xf numFmtId="0" fontId="0" fillId="37" borderId="13" xfId="0" applyFill="1" applyBorder="1" applyAlignment="1">
      <alignment vertical="center"/>
    </xf>
    <xf numFmtId="0" fontId="2" fillId="37" borderId="12" xfId="0" applyFont="1" applyFill="1" applyBorder="1" applyAlignment="1">
      <alignment vertical="center"/>
    </xf>
    <xf numFmtId="3" fontId="2" fillId="37" borderId="10" xfId="0" applyNumberFormat="1" applyFont="1" applyFill="1" applyBorder="1" applyAlignment="1">
      <alignment vertical="center"/>
    </xf>
    <xf numFmtId="0" fontId="0" fillId="37" borderId="10" xfId="0" applyFill="1" applyBorder="1" applyAlignment="1">
      <alignment vertical="center"/>
    </xf>
    <xf numFmtId="0" fontId="0" fillId="37" borderId="27" xfId="0" applyFill="1" applyBorder="1" applyAlignment="1">
      <alignment vertical="center"/>
    </xf>
    <xf numFmtId="0" fontId="0" fillId="37" borderId="17" xfId="0" applyFill="1" applyBorder="1" applyAlignment="1">
      <alignment vertical="center"/>
    </xf>
    <xf numFmtId="0" fontId="0" fillId="37" borderId="12" xfId="0" applyFont="1" applyFill="1" applyBorder="1" applyAlignment="1">
      <alignment vertical="center"/>
    </xf>
    <xf numFmtId="3" fontId="0" fillId="37" borderId="36" xfId="0" applyNumberFormat="1" applyFill="1" applyBorder="1" applyAlignment="1">
      <alignment vertical="center"/>
    </xf>
    <xf numFmtId="0" fontId="0" fillId="37" borderId="10" xfId="0" applyFont="1" applyFill="1" applyBorder="1" applyAlignment="1">
      <alignment vertical="center" wrapText="1"/>
    </xf>
    <xf numFmtId="3" fontId="0" fillId="38" borderId="36" xfId="0" applyNumberFormat="1" applyFill="1" applyBorder="1" applyAlignment="1">
      <alignment vertical="center"/>
    </xf>
    <xf numFmtId="0" fontId="0" fillId="37" borderId="10" xfId="0" applyFill="1" applyBorder="1" applyAlignment="1">
      <alignment/>
    </xf>
    <xf numFmtId="0" fontId="2" fillId="37" borderId="10" xfId="0" applyFont="1" applyFill="1" applyBorder="1" applyAlignment="1">
      <alignment horizontal="center"/>
    </xf>
    <xf numFmtId="3" fontId="0" fillId="38" borderId="10" xfId="0" applyNumberFormat="1" applyFont="1" applyFill="1" applyBorder="1" applyAlignment="1">
      <alignment horizontal="right"/>
    </xf>
    <xf numFmtId="3" fontId="0" fillId="37" borderId="10" xfId="0" applyNumberFormat="1" applyFill="1" applyBorder="1" applyAlignment="1">
      <alignment/>
    </xf>
    <xf numFmtId="43" fontId="3" fillId="37" borderId="12" xfId="48" applyFont="1" applyFill="1" applyBorder="1" applyAlignment="1">
      <alignment/>
    </xf>
    <xf numFmtId="43" fontId="3" fillId="37" borderId="10" xfId="48" applyFont="1" applyFill="1" applyBorder="1" applyAlignment="1">
      <alignment horizontal="center"/>
    </xf>
    <xf numFmtId="43" fontId="2" fillId="37" borderId="12" xfId="48" applyFont="1" applyFill="1" applyBorder="1" applyAlignment="1">
      <alignment/>
    </xf>
    <xf numFmtId="43" fontId="2" fillId="37" borderId="10" xfId="48" applyFont="1" applyFill="1" applyBorder="1" applyAlignment="1">
      <alignment/>
    </xf>
    <xf numFmtId="43" fontId="13" fillId="37" borderId="27" xfId="48" applyFont="1" applyFill="1" applyBorder="1" applyAlignment="1">
      <alignment/>
    </xf>
    <xf numFmtId="43" fontId="13" fillId="37" borderId="17" xfId="48" applyFont="1" applyFill="1" applyBorder="1" applyAlignment="1">
      <alignment/>
    </xf>
    <xf numFmtId="4" fontId="10" fillId="37" borderId="15" xfId="0" applyNumberFormat="1" applyFont="1" applyFill="1" applyBorder="1" applyAlignment="1">
      <alignment horizontal="center" vertical="center"/>
    </xf>
    <xf numFmtId="4" fontId="2" fillId="37" borderId="12" xfId="0" applyNumberFormat="1" applyFont="1" applyFill="1" applyBorder="1" applyAlignment="1">
      <alignment/>
    </xf>
    <xf numFmtId="4" fontId="2" fillId="37" borderId="10" xfId="0" applyNumberFormat="1" applyFont="1" applyFill="1" applyBorder="1" applyAlignment="1">
      <alignment/>
    </xf>
    <xf numFmtId="4" fontId="13" fillId="37" borderId="33" xfId="0" applyNumberFormat="1" applyFont="1" applyFill="1" applyBorder="1" applyAlignment="1">
      <alignment/>
    </xf>
    <xf numFmtId="4" fontId="13" fillId="37" borderId="34" xfId="0" applyNumberFormat="1" applyFont="1" applyFill="1" applyBorder="1" applyAlignment="1">
      <alignment/>
    </xf>
    <xf numFmtId="4" fontId="0" fillId="37" borderId="37" xfId="0" applyNumberFormat="1" applyFont="1" applyFill="1" applyBorder="1" applyAlignment="1">
      <alignment/>
    </xf>
    <xf numFmtId="4" fontId="0" fillId="37" borderId="38" xfId="0" applyNumberFormat="1" applyFill="1" applyBorder="1" applyAlignment="1">
      <alignment/>
    </xf>
    <xf numFmtId="4" fontId="0" fillId="37" borderId="39" xfId="0" applyNumberFormat="1" applyFill="1" applyBorder="1" applyAlignment="1">
      <alignment/>
    </xf>
    <xf numFmtId="0" fontId="2" fillId="37" borderId="40" xfId="0" applyFont="1" applyFill="1" applyBorder="1" applyAlignment="1">
      <alignment horizontal="left"/>
    </xf>
    <xf numFmtId="4" fontId="3" fillId="35" borderId="37" xfId="0" applyNumberFormat="1" applyFont="1" applyFill="1" applyBorder="1" applyAlignment="1">
      <alignment horizontal="center" vertical="center" wrapText="1"/>
    </xf>
    <xf numFmtId="4" fontId="3" fillId="35" borderId="38" xfId="0" applyNumberFormat="1" applyFont="1" applyFill="1" applyBorder="1" applyAlignment="1">
      <alignment horizontal="center" vertical="center"/>
    </xf>
    <xf numFmtId="4" fontId="3" fillId="35" borderId="39" xfId="0" applyNumberFormat="1" applyFont="1" applyFill="1" applyBorder="1" applyAlignment="1">
      <alignment horizontal="center" vertical="center"/>
    </xf>
    <xf numFmtId="4" fontId="2" fillId="37" borderId="21" xfId="0" applyNumberFormat="1" applyFont="1" applyFill="1" applyBorder="1" applyAlignment="1">
      <alignment/>
    </xf>
    <xf numFmtId="4" fontId="2" fillId="37" borderId="22" xfId="0" applyNumberFormat="1" applyFont="1" applyFill="1" applyBorder="1" applyAlignment="1">
      <alignment/>
    </xf>
    <xf numFmtId="4" fontId="2" fillId="37" borderId="23" xfId="0" applyNumberFormat="1" applyFont="1" applyFill="1" applyBorder="1" applyAlignment="1">
      <alignment/>
    </xf>
    <xf numFmtId="4" fontId="2" fillId="37" borderId="41" xfId="0" applyNumberFormat="1" applyFont="1" applyFill="1" applyBorder="1" applyAlignment="1">
      <alignment/>
    </xf>
    <xf numFmtId="4" fontId="2" fillId="37" borderId="42" xfId="0" applyNumberFormat="1" applyFont="1" applyFill="1" applyBorder="1" applyAlignment="1">
      <alignment/>
    </xf>
    <xf numFmtId="4" fontId="2" fillId="37" borderId="43" xfId="0" applyNumberFormat="1" applyFont="1" applyFill="1" applyBorder="1" applyAlignment="1">
      <alignment/>
    </xf>
    <xf numFmtId="4" fontId="13" fillId="37" borderId="44" xfId="0" applyNumberFormat="1" applyFont="1" applyFill="1" applyBorder="1" applyAlignment="1">
      <alignment/>
    </xf>
    <xf numFmtId="4" fontId="13" fillId="37" borderId="30" xfId="0" applyNumberFormat="1" applyFont="1" applyFill="1" applyBorder="1" applyAlignment="1">
      <alignment/>
    </xf>
    <xf numFmtId="4" fontId="13" fillId="37" borderId="45" xfId="0" applyNumberFormat="1" applyFont="1" applyFill="1" applyBorder="1" applyAlignment="1">
      <alignment/>
    </xf>
    <xf numFmtId="0" fontId="3" fillId="37" borderId="10" xfId="0" applyFont="1" applyFill="1" applyBorder="1" applyAlignment="1">
      <alignment/>
    </xf>
    <xf numFmtId="43" fontId="3" fillId="37" borderId="10" xfId="48" applyNumberFormat="1" applyFont="1" applyFill="1" applyBorder="1" applyAlignment="1">
      <alignment horizontal="center"/>
    </xf>
    <xf numFmtId="0" fontId="2" fillId="37" borderId="10" xfId="0" applyFont="1" applyFill="1" applyBorder="1" applyAlignment="1">
      <alignment/>
    </xf>
    <xf numFmtId="43" fontId="2" fillId="37" borderId="10" xfId="48" applyNumberFormat="1" applyFont="1" applyFill="1" applyBorder="1" applyAlignment="1">
      <alignment/>
    </xf>
    <xf numFmtId="43" fontId="7" fillId="37" borderId="10" xfId="48" applyNumberFormat="1" applyFont="1" applyFill="1" applyBorder="1" applyAlignment="1">
      <alignment/>
    </xf>
    <xf numFmtId="43" fontId="0" fillId="37" borderId="10" xfId="48" applyNumberFormat="1" applyFill="1" applyBorder="1" applyAlignment="1">
      <alignment/>
    </xf>
    <xf numFmtId="0" fontId="11" fillId="35" borderId="46" xfId="0" applyFont="1" applyFill="1" applyBorder="1" applyAlignment="1">
      <alignment/>
    </xf>
    <xf numFmtId="4" fontId="2" fillId="37" borderId="17" xfId="0" applyNumberFormat="1" applyFont="1" applyFill="1" applyBorder="1" applyAlignment="1">
      <alignment horizontal="center" vertical="center" wrapText="1"/>
    </xf>
    <xf numFmtId="4" fontId="2" fillId="37" borderId="14" xfId="0" applyNumberFormat="1" applyFont="1" applyFill="1" applyBorder="1" applyAlignment="1">
      <alignment horizontal="center" vertical="center" wrapText="1"/>
    </xf>
    <xf numFmtId="0" fontId="2" fillId="37" borderId="47" xfId="0" applyFont="1" applyFill="1" applyBorder="1" applyAlignment="1">
      <alignment/>
    </xf>
    <xf numFmtId="0" fontId="2" fillId="37" borderId="27" xfId="0" applyFont="1" applyFill="1" applyBorder="1" applyAlignment="1">
      <alignment/>
    </xf>
    <xf numFmtId="4" fontId="2" fillId="37" borderId="17" xfId="0" applyNumberFormat="1" applyFont="1" applyFill="1" applyBorder="1" applyAlignment="1">
      <alignment/>
    </xf>
    <xf numFmtId="0" fontId="2" fillId="37" borderId="40" xfId="0" applyFont="1" applyFill="1" applyBorder="1" applyAlignment="1">
      <alignment/>
    </xf>
    <xf numFmtId="0" fontId="2" fillId="37" borderId="12" xfId="0" applyFont="1" applyFill="1" applyBorder="1" applyAlignment="1">
      <alignment/>
    </xf>
    <xf numFmtId="4" fontId="2" fillId="37" borderId="48" xfId="0" applyNumberFormat="1" applyFont="1" applyFill="1" applyBorder="1" applyAlignment="1">
      <alignment/>
    </xf>
    <xf numFmtId="4" fontId="2" fillId="37" borderId="49" xfId="0" applyNumberFormat="1" applyFont="1" applyFill="1" applyBorder="1" applyAlignment="1">
      <alignment/>
    </xf>
    <xf numFmtId="4" fontId="2" fillId="37" borderId="19" xfId="0" applyNumberFormat="1" applyFont="1" applyFill="1" applyBorder="1" applyAlignment="1">
      <alignment/>
    </xf>
    <xf numFmtId="165" fontId="2" fillId="37" borderId="20" xfId="0" applyNumberFormat="1" applyFont="1" applyFill="1" applyBorder="1" applyAlignment="1">
      <alignment/>
    </xf>
    <xf numFmtId="4" fontId="2" fillId="37" borderId="44" xfId="0" applyNumberFormat="1" applyFont="1" applyFill="1" applyBorder="1" applyAlignment="1">
      <alignment/>
    </xf>
    <xf numFmtId="4" fontId="2" fillId="37" borderId="45" xfId="0" applyNumberFormat="1" applyFont="1" applyFill="1" applyBorder="1" applyAlignment="1">
      <alignment/>
    </xf>
    <xf numFmtId="4" fontId="2" fillId="37" borderId="50" xfId="0" applyNumberFormat="1" applyFont="1" applyFill="1" applyBorder="1" applyAlignment="1">
      <alignment horizontal="center" vertical="center" wrapText="1"/>
    </xf>
    <xf numFmtId="4" fontId="2" fillId="37" borderId="51" xfId="0" applyNumberFormat="1" applyFont="1" applyFill="1" applyBorder="1" applyAlignment="1">
      <alignment horizontal="center" vertical="center" wrapText="1"/>
    </xf>
    <xf numFmtId="4" fontId="2" fillId="37" borderId="46" xfId="0" applyNumberFormat="1" applyFont="1" applyFill="1" applyBorder="1" applyAlignment="1">
      <alignment horizontal="center" vertical="center"/>
    </xf>
    <xf numFmtId="4" fontId="2" fillId="37" borderId="50" xfId="0" applyNumberFormat="1" applyFont="1" applyFill="1" applyBorder="1" applyAlignment="1">
      <alignment horizontal="center" vertical="center"/>
    </xf>
    <xf numFmtId="0" fontId="0" fillId="37" borderId="12" xfId="0" applyNumberFormat="1" applyFill="1" applyBorder="1" applyAlignment="1">
      <alignment/>
    </xf>
    <xf numFmtId="4" fontId="0" fillId="37" borderId="10" xfId="0" applyNumberFormat="1" applyFill="1" applyBorder="1" applyAlignment="1">
      <alignment/>
    </xf>
    <xf numFmtId="4" fontId="2" fillId="37" borderId="13" xfId="0" applyNumberFormat="1" applyFont="1" applyFill="1" applyBorder="1" applyAlignment="1">
      <alignment/>
    </xf>
    <xf numFmtId="43" fontId="2" fillId="37" borderId="27" xfId="48" applyFont="1" applyFill="1" applyBorder="1" applyAlignment="1">
      <alignment vertical="center"/>
    </xf>
    <xf numFmtId="43" fontId="2" fillId="37" borderId="17" xfId="48" applyFont="1" applyFill="1" applyBorder="1" applyAlignment="1">
      <alignment horizontal="center" vertical="center"/>
    </xf>
    <xf numFmtId="43" fontId="2" fillId="37" borderId="14" xfId="48" applyFont="1" applyFill="1" applyBorder="1" applyAlignment="1">
      <alignment horizontal="center" vertical="center"/>
    </xf>
    <xf numFmtId="4" fontId="2" fillId="37" borderId="25" xfId="0" applyNumberFormat="1" applyFont="1" applyFill="1" applyBorder="1" applyAlignment="1">
      <alignment/>
    </xf>
    <xf numFmtId="4" fontId="2" fillId="37" borderId="15" xfId="0" applyNumberFormat="1" applyFont="1" applyFill="1" applyBorder="1" applyAlignment="1">
      <alignment/>
    </xf>
    <xf numFmtId="4" fontId="2" fillId="37" borderId="11" xfId="0" applyNumberFormat="1" applyFont="1" applyFill="1" applyBorder="1" applyAlignment="1">
      <alignment/>
    </xf>
    <xf numFmtId="4" fontId="2" fillId="37" borderId="10" xfId="0" applyNumberFormat="1" applyFont="1" applyFill="1" applyBorder="1" applyAlignment="1">
      <alignment/>
    </xf>
    <xf numFmtId="4" fontId="2" fillId="37" borderId="13" xfId="0" applyNumberFormat="1" applyFont="1" applyFill="1" applyBorder="1" applyAlignment="1">
      <alignment/>
    </xf>
    <xf numFmtId="4" fontId="2" fillId="37" borderId="28" xfId="0" applyNumberFormat="1" applyFont="1" applyFill="1" applyBorder="1" applyAlignment="1">
      <alignment/>
    </xf>
    <xf numFmtId="4" fontId="2" fillId="37" borderId="24" xfId="0" applyNumberFormat="1" applyFont="1" applyFill="1" applyBorder="1" applyAlignment="1">
      <alignment/>
    </xf>
    <xf numFmtId="4" fontId="2" fillId="37" borderId="52" xfId="0" applyNumberFormat="1" applyFont="1" applyFill="1" applyBorder="1" applyAlignment="1">
      <alignment/>
    </xf>
    <xf numFmtId="43" fontId="2" fillId="37" borderId="33" xfId="48" applyFont="1" applyFill="1" applyBorder="1" applyAlignment="1">
      <alignment vertical="center"/>
    </xf>
    <xf numFmtId="43" fontId="2" fillId="37" borderId="34" xfId="48" applyFont="1" applyFill="1" applyBorder="1" applyAlignment="1">
      <alignment horizontal="center" vertical="center"/>
    </xf>
    <xf numFmtId="43" fontId="2" fillId="37" borderId="35" xfId="48" applyFont="1" applyFill="1" applyBorder="1" applyAlignment="1">
      <alignment horizontal="center" vertical="center"/>
    </xf>
    <xf numFmtId="0" fontId="2" fillId="37" borderId="16" xfId="0" applyFont="1" applyFill="1" applyBorder="1" applyAlignment="1">
      <alignment horizontal="justify" vertical="center"/>
    </xf>
    <xf numFmtId="0" fontId="2" fillId="37" borderId="12" xfId="0" applyFont="1" applyFill="1" applyBorder="1" applyAlignment="1">
      <alignment horizontal="justify" vertical="center"/>
    </xf>
    <xf numFmtId="0" fontId="2" fillId="37" borderId="27" xfId="0" applyFont="1" applyFill="1" applyBorder="1" applyAlignment="1">
      <alignment horizontal="justify" vertical="center" wrapText="1"/>
    </xf>
    <xf numFmtId="43" fontId="2" fillId="37" borderId="12" xfId="48" applyFont="1" applyFill="1" applyBorder="1" applyAlignment="1">
      <alignment vertical="center"/>
    </xf>
    <xf numFmtId="4" fontId="7" fillId="37" borderId="10" xfId="0" applyNumberFormat="1" applyFont="1" applyFill="1" applyBorder="1" applyAlignment="1">
      <alignment horizontal="center" vertical="center"/>
    </xf>
    <xf numFmtId="0" fontId="2" fillId="37" borderId="12" xfId="0" applyFont="1" applyFill="1" applyBorder="1" applyAlignment="1">
      <alignment horizontal="left" vertical="center"/>
    </xf>
    <xf numFmtId="0" fontId="3" fillId="37" borderId="12" xfId="0" applyFont="1" applyFill="1" applyBorder="1" applyAlignment="1">
      <alignment/>
    </xf>
    <xf numFmtId="0" fontId="3" fillId="37" borderId="27" xfId="0" applyFont="1" applyFill="1" applyBorder="1" applyAlignment="1">
      <alignment/>
    </xf>
    <xf numFmtId="0" fontId="2" fillId="37" borderId="46" xfId="0" applyFont="1" applyFill="1" applyBorder="1" applyAlignment="1">
      <alignment horizontal="left" vertical="center"/>
    </xf>
    <xf numFmtId="0" fontId="2" fillId="37" borderId="12" xfId="0" applyFont="1" applyFill="1" applyBorder="1" applyAlignment="1">
      <alignment horizontal="left" vertical="center" wrapText="1"/>
    </xf>
    <xf numFmtId="0" fontId="0" fillId="0" borderId="13" xfId="0" applyFont="1" applyBorder="1" applyAlignment="1">
      <alignment vertical="center"/>
    </xf>
    <xf numFmtId="0" fontId="0" fillId="38" borderId="47" xfId="0" applyNumberFormat="1" applyFill="1" applyBorder="1" applyAlignment="1">
      <alignment/>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12" fillId="0" borderId="10" xfId="0" applyNumberFormat="1" applyFont="1" applyBorder="1" applyAlignment="1">
      <alignment/>
    </xf>
    <xf numFmtId="0" fontId="13" fillId="37" borderId="10" xfId="0" applyFont="1" applyFill="1" applyBorder="1" applyAlignment="1">
      <alignment wrapText="1"/>
    </xf>
    <xf numFmtId="0" fontId="2" fillId="37" borderId="41" xfId="0" applyFont="1" applyFill="1" applyBorder="1" applyAlignment="1">
      <alignment horizontal="left" vertical="center"/>
    </xf>
    <xf numFmtId="0" fontId="2" fillId="37" borderId="42"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3" xfId="0" applyFont="1" applyFill="1" applyBorder="1" applyAlignment="1">
      <alignment horizontal="left" vertical="center"/>
    </xf>
    <xf numFmtId="0" fontId="2" fillId="37" borderId="54" xfId="0" applyFont="1" applyFill="1" applyBorder="1" applyAlignment="1">
      <alignment horizontal="left" vertical="center"/>
    </xf>
    <xf numFmtId="0" fontId="15" fillId="35" borderId="37" xfId="0" applyFont="1" applyFill="1" applyBorder="1" applyAlignment="1">
      <alignment horizontal="center" vertical="center"/>
    </xf>
    <xf numFmtId="0" fontId="15" fillId="35" borderId="38" xfId="0" applyFont="1" applyFill="1" applyBorder="1" applyAlignment="1">
      <alignment horizontal="center" vertical="center"/>
    </xf>
    <xf numFmtId="0" fontId="0" fillId="35" borderId="39" xfId="0" applyFont="1" applyFill="1" applyBorder="1" applyAlignment="1">
      <alignment vertical="center"/>
    </xf>
    <xf numFmtId="0" fontId="12" fillId="0" borderId="37" xfId="0" applyFont="1" applyBorder="1" applyAlignment="1">
      <alignment horizontal="justify" vertical="center" wrapText="1"/>
    </xf>
    <xf numFmtId="0" fontId="0" fillId="0" borderId="38" xfId="0" applyBorder="1" applyAlignment="1">
      <alignment/>
    </xf>
    <xf numFmtId="0" fontId="0" fillId="0" borderId="39" xfId="0" applyBorder="1" applyAlignment="1">
      <alignment/>
    </xf>
    <xf numFmtId="0" fontId="3" fillId="35" borderId="10" xfId="0" applyFont="1" applyFill="1" applyBorder="1" applyAlignment="1">
      <alignment horizontal="center" vertical="center"/>
    </xf>
    <xf numFmtId="0" fontId="0" fillId="35" borderId="10" xfId="0" applyFont="1" applyFill="1" applyBorder="1" applyAlignment="1">
      <alignment horizontal="center" vertical="center"/>
    </xf>
    <xf numFmtId="43" fontId="14" fillId="35" borderId="10" xfId="48" applyFont="1" applyFill="1" applyBorder="1" applyAlignment="1">
      <alignment horizontal="center" vertical="center" wrapText="1"/>
    </xf>
    <xf numFmtId="0" fontId="0" fillId="35" borderId="10" xfId="0" applyFont="1" applyFill="1" applyBorder="1" applyAlignment="1">
      <alignment horizontal="center" vertical="center" wrapText="1"/>
    </xf>
    <xf numFmtId="4" fontId="14" fillId="35" borderId="37" xfId="0" applyNumberFormat="1" applyFont="1" applyFill="1" applyBorder="1" applyAlignment="1">
      <alignment horizontal="center" vertical="center"/>
    </xf>
    <xf numFmtId="4" fontId="14" fillId="35" borderId="39" xfId="0" applyNumberFormat="1" applyFont="1" applyFill="1" applyBorder="1" applyAlignment="1">
      <alignment horizontal="center" vertical="center"/>
    </xf>
    <xf numFmtId="0" fontId="0" fillId="37" borderId="32" xfId="0" applyFont="1" applyFill="1" applyBorder="1" applyAlignment="1">
      <alignment horizontal="left"/>
    </xf>
    <xf numFmtId="0" fontId="0" fillId="37" borderId="53" xfId="0" applyFont="1" applyFill="1" applyBorder="1" applyAlignment="1">
      <alignment horizontal="left"/>
    </xf>
    <xf numFmtId="0" fontId="0" fillId="37" borderId="54" xfId="0" applyFont="1" applyFill="1" applyBorder="1" applyAlignment="1">
      <alignment horizontal="left"/>
    </xf>
    <xf numFmtId="0" fontId="0" fillId="37" borderId="19" xfId="0" applyFont="1" applyFill="1" applyBorder="1" applyAlignment="1">
      <alignment horizontal="left"/>
    </xf>
    <xf numFmtId="0" fontId="0" fillId="37" borderId="0" xfId="0" applyFont="1" applyFill="1" applyBorder="1" applyAlignment="1">
      <alignment horizontal="left"/>
    </xf>
    <xf numFmtId="0" fontId="0" fillId="37" borderId="20" xfId="0" applyFont="1" applyFill="1" applyBorder="1" applyAlignment="1">
      <alignment horizontal="left"/>
    </xf>
    <xf numFmtId="0" fontId="2" fillId="37" borderId="44" xfId="0" applyFont="1" applyFill="1" applyBorder="1" applyAlignment="1">
      <alignment horizontal="left"/>
    </xf>
    <xf numFmtId="0" fontId="2" fillId="37" borderId="30" xfId="0" applyFont="1" applyFill="1" applyBorder="1" applyAlignment="1">
      <alignment horizontal="left"/>
    </xf>
    <xf numFmtId="0" fontId="2" fillId="37" borderId="45" xfId="0" applyFont="1" applyFill="1" applyBorder="1" applyAlignment="1">
      <alignment horizontal="left"/>
    </xf>
    <xf numFmtId="0" fontId="14" fillId="35" borderId="32"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2" fillId="35" borderId="48"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49" xfId="0" applyFont="1" applyFill="1" applyBorder="1" applyAlignment="1">
      <alignment horizontal="left" vertical="center"/>
    </xf>
    <xf numFmtId="4" fontId="3" fillId="35" borderId="48" xfId="0" applyNumberFormat="1" applyFont="1" applyFill="1" applyBorder="1" applyAlignment="1">
      <alignment horizontal="center" vertical="center"/>
    </xf>
    <xf numFmtId="4" fontId="3" fillId="35" borderId="55" xfId="0" applyNumberFormat="1" applyFont="1" applyFill="1" applyBorder="1" applyAlignment="1">
      <alignment horizontal="center" vertical="center"/>
    </xf>
    <xf numFmtId="4" fontId="3" fillId="35" borderId="4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44" xfId="0" applyNumberFormat="1" applyFont="1" applyFill="1" applyBorder="1" applyAlignment="1">
      <alignment horizontal="center" vertical="center"/>
    </xf>
    <xf numFmtId="4" fontId="3" fillId="35" borderId="30" xfId="0" applyNumberFormat="1" applyFont="1" applyFill="1" applyBorder="1" applyAlignment="1">
      <alignment horizontal="center" vertical="center"/>
    </xf>
    <xf numFmtId="4" fontId="3" fillId="35" borderId="45" xfId="0" applyNumberFormat="1" applyFont="1" applyFill="1" applyBorder="1" applyAlignment="1">
      <alignment horizontal="center" vertical="center"/>
    </xf>
    <xf numFmtId="43" fontId="5" fillId="35" borderId="16" xfId="48" applyFont="1" applyFill="1" applyBorder="1" applyAlignment="1">
      <alignment horizontal="center" vertical="center" wrapText="1"/>
    </xf>
    <xf numFmtId="43" fontId="5" fillId="35" borderId="18" xfId="48" applyFont="1" applyFill="1" applyBorder="1" applyAlignment="1">
      <alignment horizontal="center" vertical="center" wrapText="1"/>
    </xf>
    <xf numFmtId="43" fontId="5" fillId="35" borderId="11" xfId="48" applyFont="1" applyFill="1" applyBorder="1" applyAlignment="1">
      <alignment horizontal="center" vertical="center" wrapText="1"/>
    </xf>
    <xf numFmtId="0" fontId="14"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55"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23" xfId="0" applyFont="1" applyFill="1" applyBorder="1" applyAlignment="1">
      <alignment horizontal="center" vertical="center"/>
    </xf>
    <xf numFmtId="0" fontId="0" fillId="0" borderId="36"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43" fontId="2" fillId="37" borderId="37" xfId="48" applyFont="1" applyFill="1" applyBorder="1" applyAlignment="1">
      <alignment horizontal="center" vertical="center"/>
    </xf>
    <xf numFmtId="0" fontId="0" fillId="37" borderId="39" xfId="0" applyFill="1" applyBorder="1" applyAlignment="1">
      <alignment horizontal="center" vertical="center"/>
    </xf>
    <xf numFmtId="4" fontId="2" fillId="37" borderId="10"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12" fillId="0" borderId="17"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4" fontId="12" fillId="0" borderId="52"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10" xfId="0" applyNumberFormat="1" applyFont="1" applyBorder="1" applyAlignment="1">
      <alignment horizontal="center" wrapText="1"/>
    </xf>
    <xf numFmtId="4" fontId="12" fillId="0" borderId="13" xfId="0" applyNumberFormat="1" applyFont="1" applyBorder="1" applyAlignment="1">
      <alignment horizont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Font="1" applyBorder="1" applyAlignment="1">
      <alignment wrapText="1"/>
    </xf>
    <xf numFmtId="0" fontId="0" fillId="0" borderId="42" xfId="0" applyBorder="1" applyAlignment="1">
      <alignment wrapText="1"/>
    </xf>
    <xf numFmtId="0" fontId="0" fillId="0" borderId="56" xfId="0" applyBorder="1" applyAlignment="1">
      <alignment wrapText="1"/>
    </xf>
    <xf numFmtId="0" fontId="14"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5" fillId="35" borderId="48"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vertical="center"/>
    </xf>
    <xf numFmtId="0" fontId="5" fillId="35" borderId="19" xfId="0" applyFont="1" applyFill="1" applyBorder="1" applyAlignment="1">
      <alignment vertical="center"/>
    </xf>
    <xf numFmtId="0" fontId="5" fillId="35" borderId="0" xfId="0" applyFont="1" applyFill="1" applyBorder="1" applyAlignment="1">
      <alignment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4" fontId="2" fillId="37" borderId="36" xfId="0" applyNumberFormat="1" applyFont="1" applyFill="1" applyBorder="1" applyAlignment="1">
      <alignment horizontal="center" vertical="center" wrapText="1"/>
    </xf>
    <xf numFmtId="4" fontId="2" fillId="37" borderId="42" xfId="0" applyNumberFormat="1" applyFont="1" applyFill="1" applyBorder="1" applyAlignment="1">
      <alignment horizontal="center" vertical="center" wrapText="1"/>
    </xf>
    <xf numFmtId="4" fontId="2" fillId="37" borderId="4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7183A"/>
      <rgbColor rgb="00FFFFFF"/>
      <rgbColor rgb="00FF0000"/>
      <rgbColor rgb="0000FF00"/>
      <rgbColor rgb="000000FF"/>
      <rgbColor rgb="00FFFF00"/>
      <rgbColor rgb="00FF00FF"/>
      <rgbColor rgb="0000FFFF"/>
      <rgbColor rgb="00B7183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hPercent val="46"/>
      <c:rotY val="27"/>
      <c:depthPercent val="100"/>
      <c:rAngAx val="1"/>
    </c:view3D>
    <c:plotArea>
      <c:layout>
        <c:manualLayout>
          <c:xMode val="edge"/>
          <c:yMode val="edge"/>
          <c:x val="0.0425"/>
          <c:y val="0.114"/>
          <c:w val="0.961"/>
          <c:h val="0.6475"/>
        </c:manualLayout>
      </c:layout>
      <c:bar3DChart>
        <c:barDir val="col"/>
        <c:grouping val="clustered"/>
        <c:varyColors val="0"/>
        <c:ser>
          <c:idx val="0"/>
          <c:order val="0"/>
          <c:tx>
            <c:strRef>
              <c:f>'RATIOS FINANCIEROS'!$B$24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FINANCIEROS'!$B$25:$B$29</c:f>
              <c:numCache/>
            </c:numRef>
          </c:val>
          <c:shape val="box"/>
        </c:ser>
        <c:ser>
          <c:idx val="1"/>
          <c:order val="1"/>
          <c:tx>
            <c:strRef>
              <c:f>'RATIOS FINANCIEROS'!$C$24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FINANCIEROS'!$C$25:$C$29</c:f>
              <c:numCache/>
            </c:numRef>
          </c:val>
          <c:shape val="box"/>
        </c:ser>
        <c:ser>
          <c:idx val="2"/>
          <c:order val="2"/>
          <c:tx>
            <c:strRef>
              <c:f>'RATIOS FINANCIEROS'!$D$24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FINANCIEROS'!$D$25:$D$29</c:f>
              <c:numCache/>
            </c:numRef>
          </c:val>
          <c:shape val="box"/>
        </c:ser>
        <c:shape val="box"/>
        <c:axId val="38235642"/>
        <c:axId val="8576459"/>
      </c:bar3DChart>
      <c:catAx>
        <c:axId val="38235642"/>
        <c:scaling>
          <c:orientation val="minMax"/>
        </c:scaling>
        <c:axPos val="b"/>
        <c:delete val="0"/>
        <c:numFmt formatCode="General" sourceLinked="1"/>
        <c:majorTickMark val="out"/>
        <c:minorTickMark val="none"/>
        <c:tickLblPos val="low"/>
        <c:spPr>
          <a:ln w="3175">
            <a:solidFill>
              <a:srgbClr val="808080"/>
            </a:solidFill>
          </a:ln>
        </c:spPr>
        <c:crossAx val="8576459"/>
        <c:crosses val="autoZero"/>
        <c:auto val="1"/>
        <c:lblOffset val="100"/>
        <c:tickLblSkip val="2"/>
        <c:noMultiLvlLbl val="0"/>
      </c:catAx>
      <c:valAx>
        <c:axId val="85764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235642"/>
        <c:crossesAt val="1"/>
        <c:crossBetween val="between"/>
        <c:dispUnits/>
      </c:valAx>
      <c:spPr>
        <a:noFill/>
        <a:ln>
          <a:noFill/>
        </a:ln>
      </c:spPr>
    </c:plotArea>
    <c:legend>
      <c:legendPos val="r"/>
      <c:layout>
        <c:manualLayout>
          <c:xMode val="edge"/>
          <c:yMode val="edge"/>
          <c:x val="0.2715"/>
          <c:y val="0.86775"/>
          <c:w val="0.42725"/>
          <c:h val="0.081"/>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EVOLUCIÓN DEL FONDO DE MANIOBRA EN LOS TRES PRIMEROS AÑOS</a:t>
            </a:r>
          </a:p>
        </c:rich>
      </c:tx>
      <c:layout>
        <c:manualLayout>
          <c:xMode val="factor"/>
          <c:yMode val="factor"/>
          <c:x val="-0.0175"/>
          <c:y val="0"/>
        </c:manualLayout>
      </c:layout>
      <c:spPr>
        <a:noFill/>
        <a:ln>
          <a:noFill/>
        </a:ln>
      </c:spPr>
    </c:title>
    <c:view3D>
      <c:rotX val="15"/>
      <c:hPercent val="44"/>
      <c:rotY val="20"/>
      <c:depthPercent val="100"/>
      <c:rAngAx val="1"/>
    </c:view3D>
    <c:plotArea>
      <c:layout>
        <c:manualLayout>
          <c:xMode val="edge"/>
          <c:yMode val="edge"/>
          <c:x val="0"/>
          <c:y val="0.21325"/>
          <c:w val="0.999"/>
          <c:h val="0.74975"/>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FINANCIEROS'!$B$30</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FINANCIEROS'!$C$30</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FINANCIEROS'!$D$30</c:f>
              <c:numCache/>
            </c:numRef>
          </c:val>
          <c:shape val="box"/>
        </c:ser>
        <c:shape val="box"/>
        <c:axId val="10079268"/>
        <c:axId val="23604549"/>
      </c:bar3DChart>
      <c:catAx>
        <c:axId val="10079268"/>
        <c:scaling>
          <c:orientation val="minMax"/>
        </c:scaling>
        <c:axPos val="b"/>
        <c:delete val="0"/>
        <c:numFmt formatCode="General" sourceLinked="1"/>
        <c:majorTickMark val="out"/>
        <c:minorTickMark val="none"/>
        <c:tickLblPos val="low"/>
        <c:spPr>
          <a:ln w="3175">
            <a:solidFill>
              <a:srgbClr val="808080"/>
            </a:solidFill>
          </a:ln>
        </c:spPr>
        <c:crossAx val="23604549"/>
        <c:crosses val="autoZero"/>
        <c:auto val="1"/>
        <c:lblOffset val="100"/>
        <c:tickLblSkip val="1"/>
        <c:noMultiLvlLbl val="0"/>
      </c:catAx>
      <c:valAx>
        <c:axId val="236045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7926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GRÁFICA DE LOS RATIOS ECONÓMICOS</a:t>
            </a:r>
          </a:p>
        </c:rich>
      </c:tx>
      <c:layout>
        <c:manualLayout>
          <c:xMode val="factor"/>
          <c:yMode val="factor"/>
          <c:x val="0.03325"/>
          <c:y val="0"/>
        </c:manualLayout>
      </c:layout>
      <c:spPr>
        <a:noFill/>
        <a:ln>
          <a:noFill/>
        </a:ln>
      </c:spPr>
    </c:title>
    <c:view3D>
      <c:rotX val="15"/>
      <c:hPercent val="44"/>
      <c:rotY val="20"/>
      <c:depthPercent val="100"/>
      <c:rAngAx val="1"/>
    </c:view3D>
    <c:plotArea>
      <c:layout>
        <c:manualLayout>
          <c:xMode val="edge"/>
          <c:yMode val="edge"/>
          <c:x val="0.1"/>
          <c:y val="0.14075"/>
          <c:w val="0.779"/>
          <c:h val="0.679"/>
        </c:manualLayout>
      </c:layout>
      <c:bar3DChart>
        <c:barDir val="col"/>
        <c:grouping val="clustered"/>
        <c:varyColors val="0"/>
        <c:ser>
          <c:idx val="0"/>
          <c:order val="0"/>
          <c:tx>
            <c:strRef>
              <c:f>'RATIOS ECONÓMICOS'!$B$14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ECONÓMICOS'!$B$15:$B$16</c:f>
              <c:numCache/>
            </c:numRef>
          </c:val>
          <c:shape val="box"/>
        </c:ser>
        <c:ser>
          <c:idx val="1"/>
          <c:order val="1"/>
          <c:tx>
            <c:strRef>
              <c:f>'RATIOS ECONÓMICOS'!$C$14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ECONÓMICOS'!$C$15:$C$16</c:f>
              <c:numCache/>
            </c:numRef>
          </c:val>
          <c:shape val="box"/>
        </c:ser>
        <c:ser>
          <c:idx val="2"/>
          <c:order val="2"/>
          <c:tx>
            <c:strRef>
              <c:f>'RATIOS ECONÓMICOS'!$D$14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ECONÓMICOS'!$D$15:$D$16</c:f>
              <c:numCache/>
            </c:numRef>
          </c:val>
          <c:shape val="box"/>
        </c:ser>
        <c:shape val="box"/>
        <c:axId val="11114350"/>
        <c:axId val="32920287"/>
      </c:bar3DChart>
      <c:catAx>
        <c:axId val="11114350"/>
        <c:scaling>
          <c:orientation val="minMax"/>
        </c:scaling>
        <c:axPos val="b"/>
        <c:delete val="0"/>
        <c:numFmt formatCode="General" sourceLinked="1"/>
        <c:majorTickMark val="out"/>
        <c:minorTickMark val="none"/>
        <c:tickLblPos val="low"/>
        <c:spPr>
          <a:ln w="3175">
            <a:solidFill>
              <a:srgbClr val="808080"/>
            </a:solidFill>
          </a:ln>
        </c:spPr>
        <c:crossAx val="32920287"/>
        <c:crosses val="autoZero"/>
        <c:auto val="1"/>
        <c:lblOffset val="100"/>
        <c:tickLblSkip val="1"/>
        <c:noMultiLvlLbl val="0"/>
      </c:catAx>
      <c:valAx>
        <c:axId val="329202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114350"/>
        <c:crossesAt val="1"/>
        <c:crossBetween val="between"/>
        <c:dispUnits/>
      </c:valAx>
      <c:spPr>
        <a:noFill/>
        <a:ln>
          <a:noFill/>
        </a:ln>
      </c:spPr>
    </c:plotArea>
    <c:legend>
      <c:legendPos val="r"/>
      <c:layout>
        <c:manualLayout>
          <c:xMode val="edge"/>
          <c:yMode val="edge"/>
          <c:x val="0.223"/>
          <c:y val="0.863"/>
          <c:w val="0.5325"/>
          <c:h val="0.097"/>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PUNTO DE EQUILIBRIO</a:t>
            </a:r>
          </a:p>
        </c:rich>
      </c:tx>
      <c:layout>
        <c:manualLayout>
          <c:xMode val="factor"/>
          <c:yMode val="factor"/>
          <c:x val="0.06125"/>
          <c:y val="-0.00325"/>
        </c:manualLayout>
      </c:layout>
      <c:spPr>
        <a:noFill/>
        <a:ln>
          <a:noFill/>
        </a:ln>
      </c:spPr>
    </c:title>
    <c:view3D>
      <c:rotX val="15"/>
      <c:hPercent val="70"/>
      <c:rotY val="20"/>
      <c:depthPercent val="100"/>
      <c:rAngAx val="1"/>
    </c:view3D>
    <c:plotArea>
      <c:layout>
        <c:manualLayout>
          <c:xMode val="edge"/>
          <c:yMode val="edge"/>
          <c:x val="0"/>
          <c:y val="0.12025"/>
          <c:w val="0.99225"/>
          <c:h val="0.844"/>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ECONÓMICOS'!$B$17</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ECONÓMICOS'!$C$17</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ECONÓMICOS'!$D$17</c:f>
              <c:numCache/>
            </c:numRef>
          </c:val>
          <c:shape val="box"/>
        </c:ser>
        <c:shape val="box"/>
        <c:axId val="27847128"/>
        <c:axId val="49297561"/>
      </c:bar3DChart>
      <c:catAx>
        <c:axId val="27847128"/>
        <c:scaling>
          <c:orientation val="minMax"/>
        </c:scaling>
        <c:axPos val="b"/>
        <c:delete val="0"/>
        <c:numFmt formatCode="General" sourceLinked="1"/>
        <c:majorTickMark val="out"/>
        <c:minorTickMark val="none"/>
        <c:tickLblPos val="low"/>
        <c:spPr>
          <a:ln w="3175">
            <a:solidFill>
              <a:srgbClr val="808080"/>
            </a:solidFill>
          </a:ln>
        </c:spPr>
        <c:crossAx val="49297561"/>
        <c:crosses val="autoZero"/>
        <c:auto val="1"/>
        <c:lblOffset val="100"/>
        <c:tickLblSkip val="1"/>
        <c:noMultiLvlLbl val="0"/>
      </c:catAx>
      <c:valAx>
        <c:axId val="492975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4712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13</xdr:row>
      <xdr:rowOff>0</xdr:rowOff>
    </xdr:from>
    <xdr:to>
      <xdr:col>2</xdr:col>
      <xdr:colOff>200025</xdr:colOff>
      <xdr:row>13</xdr:row>
      <xdr:rowOff>0</xdr:rowOff>
    </xdr:to>
    <xdr:sp>
      <xdr:nvSpPr>
        <xdr:cNvPr id="1" name="AutoShape 1"/>
        <xdr:cNvSpPr>
          <a:spLocks/>
        </xdr:cNvSpPr>
      </xdr:nvSpPr>
      <xdr:spPr>
        <a:xfrm>
          <a:off x="3505200" y="25812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1543050</xdr:colOff>
      <xdr:row>0</xdr:row>
      <xdr:rowOff>0</xdr:rowOff>
    </xdr:to>
    <xdr:pic>
      <xdr:nvPicPr>
        <xdr:cNvPr id="1" name="Picture 12" descr="Logo blanco"/>
        <xdr:cNvPicPr preferRelativeResize="1">
          <a:picLocks noChangeAspect="1"/>
        </xdr:cNvPicPr>
      </xdr:nvPicPr>
      <xdr:blipFill>
        <a:blip r:embed="rId1"/>
        <a:stretch>
          <a:fillRect/>
        </a:stretch>
      </xdr:blipFill>
      <xdr:spPr>
        <a:xfrm>
          <a:off x="114300" y="0"/>
          <a:ext cx="1428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Rectangle 15"/>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l">
            <a:defRPr/>
          </a:pPr>
          <a:r>
            <a:rPr lang="en-US" cap="none" sz="1000" b="1" i="0" u="none" baseline="0">
              <a:solidFill>
                <a:srgbClr val="B7183A"/>
              </a:solidFill>
              <a:latin typeface="Arial"/>
              <a:ea typeface="Arial"/>
              <a:cs typeface="Arial"/>
            </a:rPr>
            <a:t>VALORES RECOMENDADOS</a:t>
          </a:r>
        </a:p>
      </xdr:txBody>
    </xdr:sp>
    <xdr:clientData/>
  </xdr:twoCellAnchor>
  <xdr:twoCellAnchor>
    <xdr:from>
      <xdr:col>0</xdr:col>
      <xdr:colOff>0</xdr:colOff>
      <xdr:row>44</xdr:row>
      <xdr:rowOff>0</xdr:rowOff>
    </xdr:from>
    <xdr:to>
      <xdr:col>1</xdr:col>
      <xdr:colOff>0</xdr:colOff>
      <xdr:row>44</xdr:row>
      <xdr:rowOff>0</xdr:rowOff>
    </xdr:to>
    <xdr:sp>
      <xdr:nvSpPr>
        <xdr:cNvPr id="2" name="Rectangle 16"/>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ctr">
            <a:defRPr/>
          </a:pPr>
          <a:r>
            <a:rPr lang="en-US" cap="none" sz="1000" b="1" i="0" u="none" baseline="0">
              <a:solidFill>
                <a:srgbClr val="B7183A"/>
              </a:solidFill>
              <a:latin typeface="Arial"/>
              <a:ea typeface="Arial"/>
              <a:cs typeface="Arial"/>
            </a:rPr>
            <a:t>RATIOS</a:t>
          </a:r>
        </a:p>
      </xdr:txBody>
    </xdr:sp>
    <xdr:clientData/>
  </xdr:twoCellAnchor>
  <xdr:twoCellAnchor>
    <xdr:from>
      <xdr:col>0</xdr:col>
      <xdr:colOff>295275</xdr:colOff>
      <xdr:row>32</xdr:row>
      <xdr:rowOff>114300</xdr:rowOff>
    </xdr:from>
    <xdr:to>
      <xdr:col>6</xdr:col>
      <xdr:colOff>933450</xdr:colOff>
      <xdr:row>57</xdr:row>
      <xdr:rowOff>104775</xdr:rowOff>
    </xdr:to>
    <xdr:graphicFrame>
      <xdr:nvGraphicFramePr>
        <xdr:cNvPr id="3" name="Chart 21"/>
        <xdr:cNvGraphicFramePr/>
      </xdr:nvGraphicFramePr>
      <xdr:xfrm>
        <a:off x="295275" y="14982825"/>
        <a:ext cx="6753225" cy="39719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65</xdr:row>
      <xdr:rowOff>0</xdr:rowOff>
    </xdr:from>
    <xdr:to>
      <xdr:col>6</xdr:col>
      <xdr:colOff>257175</xdr:colOff>
      <xdr:row>82</xdr:row>
      <xdr:rowOff>57150</xdr:rowOff>
    </xdr:to>
    <xdr:graphicFrame>
      <xdr:nvGraphicFramePr>
        <xdr:cNvPr id="4" name="Chart 25"/>
        <xdr:cNvGraphicFramePr/>
      </xdr:nvGraphicFramePr>
      <xdr:xfrm>
        <a:off x="847725" y="20145375"/>
        <a:ext cx="5524500"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22</xdr:row>
      <xdr:rowOff>142875</xdr:rowOff>
    </xdr:from>
    <xdr:to>
      <xdr:col>5</xdr:col>
      <xdr:colOff>238125</xdr:colOff>
      <xdr:row>41</xdr:row>
      <xdr:rowOff>0</xdr:rowOff>
    </xdr:to>
    <xdr:graphicFrame>
      <xdr:nvGraphicFramePr>
        <xdr:cNvPr id="1" name="Chart 28"/>
        <xdr:cNvGraphicFramePr/>
      </xdr:nvGraphicFramePr>
      <xdr:xfrm>
        <a:off x="571500" y="8115300"/>
        <a:ext cx="5810250" cy="2933700"/>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42</xdr:row>
      <xdr:rowOff>133350</xdr:rowOff>
    </xdr:from>
    <xdr:to>
      <xdr:col>4</xdr:col>
      <xdr:colOff>114300</xdr:colOff>
      <xdr:row>62</xdr:row>
      <xdr:rowOff>28575</xdr:rowOff>
    </xdr:to>
    <xdr:graphicFrame>
      <xdr:nvGraphicFramePr>
        <xdr:cNvPr id="2" name="Chart 29"/>
        <xdr:cNvGraphicFramePr/>
      </xdr:nvGraphicFramePr>
      <xdr:xfrm>
        <a:off x="1190625" y="11344275"/>
        <a:ext cx="44481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25">
      <selection activeCell="E36" sqref="E36"/>
    </sheetView>
  </sheetViews>
  <sheetFormatPr defaultColWidth="11.421875" defaultRowHeight="12.75"/>
  <cols>
    <col min="1" max="1" width="62.8515625" style="46" customWidth="1"/>
    <col min="2" max="2" width="14.421875" style="46" customWidth="1"/>
    <col min="3" max="3" width="50.421875" style="46" customWidth="1"/>
    <col min="4" max="4" width="16.8515625" style="46" customWidth="1"/>
    <col min="5" max="16384" width="11.421875" style="46" customWidth="1"/>
  </cols>
  <sheetData>
    <row r="1" spans="1:3" ht="30.75" customHeight="1" thickBot="1">
      <c r="A1" s="297" t="s">
        <v>249</v>
      </c>
      <c r="B1" s="298"/>
      <c r="C1" s="299"/>
    </row>
    <row r="2" spans="1:3" ht="32.25" customHeight="1" thickBot="1">
      <c r="A2" s="300" t="s">
        <v>297</v>
      </c>
      <c r="B2" s="301"/>
      <c r="C2" s="302"/>
    </row>
    <row r="3" spans="1:3" ht="32.25" customHeight="1" thickBot="1">
      <c r="A3" s="300" t="s">
        <v>286</v>
      </c>
      <c r="B3" s="301"/>
      <c r="C3" s="302"/>
    </row>
    <row r="4" spans="1:3" ht="78" customHeight="1" thickBot="1">
      <c r="A4" s="300" t="s">
        <v>287</v>
      </c>
      <c r="B4" s="301"/>
      <c r="C4" s="302"/>
    </row>
    <row r="5" spans="1:3" ht="60" customHeight="1" thickBot="1">
      <c r="A5" s="300" t="s">
        <v>288</v>
      </c>
      <c r="B5" s="301"/>
      <c r="C5" s="302"/>
    </row>
    <row r="6" spans="1:3" ht="42.75" customHeight="1" thickBot="1">
      <c r="A6" s="300" t="s">
        <v>248</v>
      </c>
      <c r="B6" s="301"/>
      <c r="C6" s="302"/>
    </row>
    <row r="7" spans="1:3" ht="46.5" customHeight="1" thickBot="1">
      <c r="A7" s="300" t="s">
        <v>290</v>
      </c>
      <c r="B7" s="301"/>
      <c r="C7" s="302"/>
    </row>
    <row r="9" ht="13.5" thickBot="1"/>
    <row r="10" spans="1:3" s="155" customFormat="1" ht="25.5" customHeight="1">
      <c r="A10" s="172" t="s">
        <v>123</v>
      </c>
      <c r="B10" s="173" t="s">
        <v>125</v>
      </c>
      <c r="C10" s="174" t="s">
        <v>124</v>
      </c>
    </row>
    <row r="11" spans="1:3" ht="22.5" customHeight="1">
      <c r="A11" s="162" t="s">
        <v>330</v>
      </c>
      <c r="B11" s="183"/>
      <c r="C11" s="161"/>
    </row>
    <row r="12" spans="1:3" ht="22.5" customHeight="1">
      <c r="A12" s="162" t="s">
        <v>331</v>
      </c>
      <c r="B12" s="183"/>
      <c r="C12" s="161"/>
    </row>
    <row r="13" spans="1:3" ht="22.5" customHeight="1">
      <c r="A13" s="47" t="s">
        <v>89</v>
      </c>
      <c r="B13" s="184"/>
      <c r="C13" s="145" t="s">
        <v>293</v>
      </c>
    </row>
    <row r="14" spans="1:3" ht="22.5" customHeight="1">
      <c r="A14" s="47" t="s">
        <v>90</v>
      </c>
      <c r="B14" s="184"/>
      <c r="C14" s="48"/>
    </row>
    <row r="15" spans="1:3" ht="22.5" customHeight="1">
      <c r="A15" s="47" t="s">
        <v>299</v>
      </c>
      <c r="B15" s="184"/>
      <c r="C15" s="48"/>
    </row>
    <row r="16" spans="1:3" ht="22.5" customHeight="1">
      <c r="A16" s="47" t="s">
        <v>300</v>
      </c>
      <c r="B16" s="184"/>
      <c r="C16" s="48"/>
    </row>
    <row r="17" spans="1:3" ht="22.5" customHeight="1">
      <c r="A17" s="47" t="s">
        <v>333</v>
      </c>
      <c r="B17" s="184"/>
      <c r="C17" s="48"/>
    </row>
    <row r="18" spans="1:3" ht="22.5" customHeight="1">
      <c r="A18" s="288" t="s">
        <v>301</v>
      </c>
      <c r="B18" s="184"/>
      <c r="C18" s="283"/>
    </row>
    <row r="19" spans="1:3" ht="22.5" customHeight="1">
      <c r="A19" s="47" t="s">
        <v>302</v>
      </c>
      <c r="B19" s="184"/>
      <c r="C19" s="283"/>
    </row>
    <row r="20" spans="1:3" ht="22.5" customHeight="1">
      <c r="A20" s="47" t="s">
        <v>91</v>
      </c>
      <c r="B20" s="184"/>
      <c r="C20" s="145" t="s">
        <v>289</v>
      </c>
    </row>
    <row r="21" spans="1:3" ht="22.5" customHeight="1">
      <c r="A21" s="47" t="s">
        <v>93</v>
      </c>
      <c r="B21" s="184"/>
      <c r="C21" s="48" t="s">
        <v>94</v>
      </c>
    </row>
    <row r="22" spans="1:4" ht="51" customHeight="1">
      <c r="A22" s="47" t="s">
        <v>92</v>
      </c>
      <c r="B22" s="148">
        <f>+'Ppto de Tesorería Año 1'!C36</f>
        <v>0</v>
      </c>
      <c r="C22" s="149" t="s">
        <v>229</v>
      </c>
      <c r="D22" s="101"/>
    </row>
    <row r="23" spans="1:3" ht="22.5" customHeight="1" thickBot="1">
      <c r="A23" s="175" t="s">
        <v>97</v>
      </c>
      <c r="B23" s="176">
        <f>SUM(B11:B22)</f>
        <v>0</v>
      </c>
      <c r="C23" s="48"/>
    </row>
    <row r="24" spans="1:3" ht="40.5" customHeight="1">
      <c r="A24" s="164" t="s">
        <v>332</v>
      </c>
      <c r="B24" s="86">
        <f>SUM(B11:B19)*0.21</f>
        <v>0</v>
      </c>
      <c r="C24" s="49" t="s">
        <v>337</v>
      </c>
    </row>
    <row r="25" spans="1:3" ht="22.5" customHeight="1" thickBot="1">
      <c r="A25" s="177" t="s">
        <v>60</v>
      </c>
      <c r="B25" s="178">
        <f>SUM(B23:B24)</f>
        <v>0</v>
      </c>
      <c r="C25" s="179"/>
    </row>
    <row r="26" s="52" customFormat="1" ht="10.5" customHeight="1" thickBot="1">
      <c r="B26" s="84"/>
    </row>
    <row r="27" spans="1:3" ht="27" customHeight="1">
      <c r="A27" s="180" t="s">
        <v>126</v>
      </c>
      <c r="B27" s="181" t="s">
        <v>125</v>
      </c>
      <c r="C27" s="182" t="s">
        <v>124</v>
      </c>
    </row>
    <row r="28" spans="1:3" ht="22.5" customHeight="1">
      <c r="A28" s="47" t="s">
        <v>95</v>
      </c>
      <c r="B28" s="185"/>
      <c r="C28" s="48"/>
    </row>
    <row r="29" spans="1:3" ht="22.5" customHeight="1">
      <c r="A29" s="47" t="s">
        <v>96</v>
      </c>
      <c r="B29" s="86">
        <f>+B25-B28-B30</f>
        <v>0</v>
      </c>
      <c r="C29" s="48"/>
    </row>
    <row r="30" spans="1:3" ht="22.5" customHeight="1">
      <c r="A30" s="140" t="s">
        <v>267</v>
      </c>
      <c r="B30" s="185"/>
      <c r="C30" s="48"/>
    </row>
    <row r="31" spans="1:3" ht="22.5" customHeight="1" thickBot="1">
      <c r="A31" s="177" t="s">
        <v>60</v>
      </c>
      <c r="B31" s="178">
        <f>SUM(B28:B30)</f>
        <v>0</v>
      </c>
      <c r="C31" s="179"/>
    </row>
    <row r="32" spans="1:2" s="52" customFormat="1" ht="17.25" customHeight="1">
      <c r="A32" s="51"/>
      <c r="B32" s="51"/>
    </row>
    <row r="33" spans="1:2" s="52" customFormat="1" ht="22.5" customHeight="1" thickBot="1">
      <c r="A33" s="51"/>
      <c r="B33" s="51"/>
    </row>
    <row r="34" spans="1:3" ht="24" customHeight="1">
      <c r="A34" s="180" t="s">
        <v>127</v>
      </c>
      <c r="B34" s="186" t="s">
        <v>125</v>
      </c>
      <c r="C34" s="182" t="s">
        <v>124</v>
      </c>
    </row>
    <row r="35" spans="1:3" ht="21.75" customHeight="1">
      <c r="A35" s="291" t="s">
        <v>294</v>
      </c>
      <c r="B35" s="292"/>
      <c r="C35" s="293"/>
    </row>
    <row r="36" spans="1:3" ht="30.75" customHeight="1">
      <c r="A36" s="140" t="s">
        <v>316</v>
      </c>
      <c r="B36" s="157">
        <f>+'Gastos de Personal'!B23</f>
        <v>0</v>
      </c>
      <c r="C36" s="49"/>
    </row>
    <row r="37" spans="1:3" ht="30.75" customHeight="1">
      <c r="A37" s="140" t="s">
        <v>317</v>
      </c>
      <c r="B37" s="157">
        <f>+'Gastos de Personal'!B24</f>
        <v>0</v>
      </c>
      <c r="C37" s="49"/>
    </row>
    <row r="38" spans="1:3" ht="30.75" customHeight="1" thickBot="1">
      <c r="A38" s="177" t="s">
        <v>280</v>
      </c>
      <c r="B38" s="178">
        <f>+B37+B36</f>
        <v>0</v>
      </c>
      <c r="C38" s="179"/>
    </row>
    <row r="39" spans="1:3" ht="22.5" customHeight="1">
      <c r="A39" s="47" t="s">
        <v>83</v>
      </c>
      <c r="B39" s="184"/>
      <c r="C39" s="48"/>
    </row>
    <row r="40" spans="1:3" ht="22.5" customHeight="1">
      <c r="A40" s="47" t="s">
        <v>253</v>
      </c>
      <c r="B40" s="184"/>
      <c r="C40" s="48"/>
    </row>
    <row r="41" spans="1:3" ht="22.5" customHeight="1">
      <c r="A41" s="47" t="s">
        <v>98</v>
      </c>
      <c r="B41" s="184"/>
      <c r="C41" s="48"/>
    </row>
    <row r="42" spans="1:3" ht="22.5" customHeight="1">
      <c r="A42" s="47" t="s">
        <v>100</v>
      </c>
      <c r="B42" s="184"/>
      <c r="C42" s="48"/>
    </row>
    <row r="43" spans="1:3" ht="22.5" customHeight="1">
      <c r="A43" s="47" t="s">
        <v>99</v>
      </c>
      <c r="B43" s="184"/>
      <c r="C43" s="48"/>
    </row>
    <row r="44" spans="1:3" ht="22.5" customHeight="1">
      <c r="A44" s="140" t="s">
        <v>315</v>
      </c>
      <c r="B44" s="184"/>
      <c r="C44" s="48"/>
    </row>
    <row r="45" spans="1:8" ht="28.5" customHeight="1">
      <c r="A45" s="50" t="s">
        <v>318</v>
      </c>
      <c r="B45" s="184"/>
      <c r="C45" s="48"/>
      <c r="E45" s="158"/>
      <c r="G45" s="158"/>
      <c r="H45" s="158"/>
    </row>
    <row r="46" spans="1:7" ht="22.5" customHeight="1">
      <c r="A46" s="140" t="s">
        <v>314</v>
      </c>
      <c r="B46" s="185"/>
      <c r="C46" s="48"/>
      <c r="G46" s="158"/>
    </row>
    <row r="47" spans="1:5" ht="22.5" customHeight="1" thickBot="1">
      <c r="A47" s="177" t="s">
        <v>281</v>
      </c>
      <c r="B47" s="178">
        <f>SUM(B39:B46)</f>
        <v>0</v>
      </c>
      <c r="C47" s="179"/>
      <c r="E47" s="158"/>
    </row>
    <row r="48" spans="1:7" ht="22.5" customHeight="1" thickBot="1">
      <c r="A48" s="177" t="s">
        <v>310</v>
      </c>
      <c r="B48" s="178">
        <f>+B47+B38</f>
        <v>0</v>
      </c>
      <c r="C48" s="179"/>
      <c r="E48" s="158"/>
      <c r="G48" s="158"/>
    </row>
    <row r="49" spans="1:7" ht="22.5" customHeight="1" thickBot="1">
      <c r="A49" s="177" t="s">
        <v>311</v>
      </c>
      <c r="B49" s="178">
        <f>+B47-B45-B46+B38</f>
        <v>0</v>
      </c>
      <c r="C49" s="179"/>
      <c r="E49" s="158"/>
      <c r="G49" s="158"/>
    </row>
    <row r="50" spans="1:5" ht="22.5" customHeight="1" thickBot="1">
      <c r="A50" s="177" t="s">
        <v>254</v>
      </c>
      <c r="B50" s="187">
        <v>0.21</v>
      </c>
      <c r="C50" s="136"/>
      <c r="E50" s="158"/>
    </row>
    <row r="51" spans="1:3" ht="22.5" customHeight="1" thickBot="1">
      <c r="A51" s="177" t="s">
        <v>312</v>
      </c>
      <c r="B51" s="178">
        <f>(+B47-B46)*(1+$B$50)+B38+B46</f>
        <v>0</v>
      </c>
      <c r="C51" s="188"/>
    </row>
    <row r="52" spans="1:5" ht="22.5" customHeight="1" thickBot="1">
      <c r="A52" s="177" t="s">
        <v>313</v>
      </c>
      <c r="B52" s="178">
        <f>(+B47-B45-B46)*(1+$B$50)+B38</f>
        <v>0</v>
      </c>
      <c r="C52" s="188"/>
      <c r="E52" s="158"/>
    </row>
    <row r="53" spans="1:3" ht="22.5" customHeight="1" thickBot="1">
      <c r="A53" s="177" t="s">
        <v>255</v>
      </c>
      <c r="B53" s="178">
        <f>+B48+(B49*11)</f>
        <v>0</v>
      </c>
      <c r="C53" s="188"/>
    </row>
    <row r="54" spans="1:3" ht="22.5" customHeight="1" thickBot="1">
      <c r="A54" s="177" t="s">
        <v>256</v>
      </c>
      <c r="B54" s="178">
        <f>+B51+(B52*11)</f>
        <v>0</v>
      </c>
      <c r="C54" s="188"/>
    </row>
    <row r="55" s="52" customFormat="1" ht="14.25" customHeight="1" thickBot="1"/>
    <row r="56" spans="1:3" ht="22.5" customHeight="1">
      <c r="A56" s="294" t="s">
        <v>257</v>
      </c>
      <c r="B56" s="295"/>
      <c r="C56" s="296"/>
    </row>
    <row r="57" spans="1:3" ht="22.5" customHeight="1">
      <c r="A57" s="189" t="s">
        <v>298</v>
      </c>
      <c r="B57" s="190"/>
      <c r="C57" s="191" t="s">
        <v>124</v>
      </c>
    </row>
    <row r="58" spans="1:3" ht="22.5" customHeight="1">
      <c r="A58" s="140" t="s">
        <v>295</v>
      </c>
      <c r="B58" s="184"/>
      <c r="C58" s="283"/>
    </row>
    <row r="59" spans="1:3" ht="22.5" customHeight="1">
      <c r="A59" s="47" t="s">
        <v>268</v>
      </c>
      <c r="B59" s="184"/>
      <c r="C59" s="48"/>
    </row>
    <row r="60" spans="1:3" ht="22.5" customHeight="1">
      <c r="A60" s="47" t="s">
        <v>269</v>
      </c>
      <c r="B60" s="184"/>
      <c r="C60" s="48"/>
    </row>
    <row r="61" spans="1:3" ht="22.5" customHeight="1">
      <c r="A61" s="47" t="s">
        <v>270</v>
      </c>
      <c r="B61" s="184"/>
      <c r="C61" s="48"/>
    </row>
    <row r="62" spans="1:3" ht="22.5" customHeight="1">
      <c r="A62" s="47" t="s">
        <v>271</v>
      </c>
      <c r="B62" s="184"/>
      <c r="C62" s="48"/>
    </row>
    <row r="63" spans="1:3" ht="22.5" customHeight="1">
      <c r="A63" s="47" t="s">
        <v>272</v>
      </c>
      <c r="B63" s="184"/>
      <c r="C63" s="48"/>
    </row>
    <row r="64" spans="1:3" ht="22.5" customHeight="1">
      <c r="A64" s="47" t="s">
        <v>273</v>
      </c>
      <c r="B64" s="184"/>
      <c r="C64" s="48"/>
    </row>
    <row r="65" spans="1:3" ht="22.5" customHeight="1">
      <c r="A65" s="47" t="s">
        <v>292</v>
      </c>
      <c r="B65" s="184"/>
      <c r="C65" s="145"/>
    </row>
    <row r="66" spans="1:3" ht="22.5" customHeight="1">
      <c r="A66" s="47" t="s">
        <v>274</v>
      </c>
      <c r="B66" s="184"/>
      <c r="C66" s="145"/>
    </row>
    <row r="67" spans="1:3" ht="22.5" customHeight="1">
      <c r="A67" s="47" t="s">
        <v>275</v>
      </c>
      <c r="B67" s="184"/>
      <c r="C67" s="145"/>
    </row>
    <row r="68" spans="1:3" ht="22.5" customHeight="1">
      <c r="A68" s="47" t="s">
        <v>276</v>
      </c>
      <c r="B68" s="184"/>
      <c r="C68" s="145"/>
    </row>
    <row r="69" spans="1:3" ht="22.5" customHeight="1">
      <c r="A69" s="50" t="s">
        <v>303</v>
      </c>
      <c r="B69" s="184"/>
      <c r="C69" s="145"/>
    </row>
    <row r="70" spans="1:3" ht="22.5" customHeight="1">
      <c r="A70" s="192" t="s">
        <v>277</v>
      </c>
      <c r="B70" s="193">
        <f>SUM(B58:B69)</f>
        <v>0</v>
      </c>
      <c r="C70" s="191"/>
    </row>
    <row r="71" spans="1:3" ht="22.5" customHeight="1" thickBot="1">
      <c r="A71" s="177" t="s">
        <v>258</v>
      </c>
      <c r="B71" s="187">
        <v>0.21</v>
      </c>
      <c r="C71" s="136"/>
    </row>
    <row r="72" spans="1:3" ht="22.5" customHeight="1">
      <c r="A72" s="189" t="s">
        <v>250</v>
      </c>
      <c r="B72" s="194"/>
      <c r="C72" s="191"/>
    </row>
    <row r="73" spans="1:6" ht="22.5" customHeight="1" thickBot="1">
      <c r="A73" s="195" t="s">
        <v>251</v>
      </c>
      <c r="B73" s="196"/>
      <c r="C73" s="179"/>
      <c r="F73" s="285"/>
    </row>
    <row r="74" s="52" customFormat="1" ht="14.25" customHeight="1"/>
    <row r="75" s="52" customFormat="1" ht="14.25" customHeight="1" thickBot="1"/>
    <row r="76" spans="1:5" ht="20.25" customHeight="1">
      <c r="A76" s="180" t="s">
        <v>259</v>
      </c>
      <c r="B76" s="186" t="s">
        <v>125</v>
      </c>
      <c r="C76" s="182" t="s">
        <v>124</v>
      </c>
      <c r="D76" s="285" t="s">
        <v>335</v>
      </c>
      <c r="E76" s="285" t="s">
        <v>336</v>
      </c>
    </row>
    <row r="77" spans="1:3" ht="20.25" customHeight="1">
      <c r="A77" s="197" t="s">
        <v>260</v>
      </c>
      <c r="B77" s="198"/>
      <c r="C77" s="199"/>
    </row>
    <row r="78" spans="1:5" ht="32.25" customHeight="1">
      <c r="A78" s="140" t="s">
        <v>291</v>
      </c>
      <c r="B78" s="200"/>
      <c r="C78" s="286"/>
      <c r="D78" s="158"/>
      <c r="E78" s="158"/>
    </row>
    <row r="79" spans="1:5" ht="33" customHeight="1">
      <c r="A79" s="47" t="s">
        <v>268</v>
      </c>
      <c r="B79" s="200"/>
      <c r="C79" s="146"/>
      <c r="D79" s="158"/>
      <c r="E79" s="158"/>
    </row>
    <row r="80" spans="1:5" ht="30" customHeight="1">
      <c r="A80" s="47" t="s">
        <v>269</v>
      </c>
      <c r="B80" s="200"/>
      <c r="C80" s="287"/>
      <c r="D80" s="158"/>
      <c r="E80" s="158"/>
    </row>
    <row r="81" spans="1:5" ht="33.75" customHeight="1">
      <c r="A81" s="47" t="s">
        <v>270</v>
      </c>
      <c r="B81" s="200"/>
      <c r="C81" s="287"/>
      <c r="D81" s="158"/>
      <c r="E81" s="158"/>
    </row>
    <row r="82" spans="1:5" ht="31.5" customHeight="1">
      <c r="A82" s="47" t="s">
        <v>271</v>
      </c>
      <c r="B82" s="200"/>
      <c r="C82" s="146"/>
      <c r="D82" s="158"/>
      <c r="E82" s="158"/>
    </row>
    <row r="83" spans="1:5" ht="28.5" customHeight="1">
      <c r="A83" s="47" t="s">
        <v>272</v>
      </c>
      <c r="B83" s="200"/>
      <c r="C83" s="146"/>
      <c r="D83" s="158"/>
      <c r="E83" s="158"/>
    </row>
    <row r="84" spans="1:5" ht="29.25" customHeight="1">
      <c r="A84" s="47" t="s">
        <v>273</v>
      </c>
      <c r="B84" s="200"/>
      <c r="C84" s="146"/>
      <c r="D84" s="158"/>
      <c r="E84" s="158"/>
    </row>
    <row r="85" spans="1:5" ht="30" customHeight="1">
      <c r="A85" s="47" t="s">
        <v>304</v>
      </c>
      <c r="B85" s="200"/>
      <c r="C85" s="146"/>
      <c r="E85" s="158"/>
    </row>
    <row r="86" spans="1:5" ht="31.5" customHeight="1">
      <c r="A86" s="47" t="s">
        <v>274</v>
      </c>
      <c r="B86" s="200"/>
      <c r="C86" s="146"/>
      <c r="D86" s="158"/>
      <c r="E86" s="158"/>
    </row>
    <row r="87" spans="1:5" ht="30" customHeight="1">
      <c r="A87" s="47" t="s">
        <v>275</v>
      </c>
      <c r="B87" s="200"/>
      <c r="C87" s="146"/>
      <c r="D87" s="158"/>
      <c r="E87" s="158"/>
    </row>
    <row r="88" spans="1:5" ht="34.5" customHeight="1">
      <c r="A88" s="47" t="s">
        <v>276</v>
      </c>
      <c r="B88" s="200"/>
      <c r="C88" s="146"/>
      <c r="D88" s="158"/>
      <c r="E88" s="158"/>
    </row>
    <row r="89" spans="1:5" ht="41.25" customHeight="1">
      <c r="A89" s="50" t="s">
        <v>305</v>
      </c>
      <c r="B89" s="200"/>
      <c r="C89" s="146"/>
      <c r="D89" s="158"/>
      <c r="E89" s="158"/>
    </row>
    <row r="90" spans="1:5" ht="20.25" customHeight="1" thickBot="1">
      <c r="A90" s="177" t="s">
        <v>278</v>
      </c>
      <c r="B90" s="178">
        <f>SUM(B78:B89)</f>
        <v>0</v>
      </c>
      <c r="C90" s="179"/>
      <c r="D90" s="158">
        <f>SUM(D78:D89)</f>
        <v>0</v>
      </c>
      <c r="E90" s="158">
        <f>SUM(E78:E89)</f>
        <v>0</v>
      </c>
    </row>
    <row r="91" spans="1:3" ht="20.25" customHeight="1" thickBot="1">
      <c r="A91" s="177" t="s">
        <v>279</v>
      </c>
      <c r="B91" s="187">
        <v>0.21</v>
      </c>
      <c r="C91" s="136"/>
    </row>
    <row r="92" ht="20.25" customHeight="1">
      <c r="A92" s="194" t="s">
        <v>252</v>
      </c>
    </row>
    <row r="93" s="52" customFormat="1" ht="14.25" customHeight="1"/>
    <row r="94" spans="1:3" ht="20.25" customHeight="1">
      <c r="A94" s="52"/>
      <c r="B94" s="52"/>
      <c r="C94" s="52"/>
    </row>
    <row r="95" ht="15.7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1" ht="18" customHeight="1"/>
    <row r="118" ht="12" customHeight="1"/>
  </sheetData>
  <sheetProtection/>
  <mergeCells count="9">
    <mergeCell ref="A35:C35"/>
    <mergeCell ref="A56:C56"/>
    <mergeCell ref="A1:C1"/>
    <mergeCell ref="A7:C7"/>
    <mergeCell ref="A3:C3"/>
    <mergeCell ref="A4:C4"/>
    <mergeCell ref="A5:C5"/>
    <mergeCell ref="A6:C6"/>
    <mergeCell ref="A2:C2"/>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&amp;L&amp;G&amp;R&amp;"Arial,Negrita"&amp;14Miembro de:&amp;"Arial,Normal"&amp;10 &amp;G</oddHeader>
    <oddFooter>&amp;L&amp;G&amp;C&amp;G</oddFooter>
  </headerFooter>
  <rowBreaks count="2" manualBreakCount="2">
    <brk id="26" max="255" man="1"/>
    <brk id="55" max="255" man="1"/>
  </rowBreaks>
  <colBreaks count="1" manualBreakCount="1">
    <brk id="3" max="65535" man="1"/>
  </colBreaks>
  <legacyDrawingHF r:id="rId1"/>
</worksheet>
</file>

<file path=xl/worksheets/sheet10.xml><?xml version="1.0" encoding="utf-8"?>
<worksheet xmlns="http://schemas.openxmlformats.org/spreadsheetml/2006/main" xmlns:r="http://schemas.openxmlformats.org/officeDocument/2006/relationships">
  <dimension ref="A2:J30"/>
  <sheetViews>
    <sheetView zoomScalePageLayoutView="0" workbookViewId="0" topLeftCell="A18">
      <selection activeCell="N98" sqref="N98"/>
    </sheetView>
  </sheetViews>
  <sheetFormatPr defaultColWidth="11.421875" defaultRowHeight="12.75"/>
  <cols>
    <col min="1" max="1" width="26.7109375" style="0" customWidth="1"/>
    <col min="2" max="2" width="14.421875" style="0" customWidth="1"/>
    <col min="3" max="3" width="15.28125" style="0" customWidth="1"/>
    <col min="4" max="4" width="15.8515625" style="0" customWidth="1"/>
    <col min="6" max="6" width="8.00390625" style="0" customWidth="1"/>
    <col min="7" max="7" width="19.140625" style="0" customWidth="1"/>
    <col min="8" max="10" width="11.421875" style="5" customWidth="1"/>
  </cols>
  <sheetData>
    <row r="1" ht="30" customHeight="1" thickBot="1"/>
    <row r="2" spans="1:7" ht="12.75">
      <c r="A2" s="336" t="s">
        <v>131</v>
      </c>
      <c r="B2" s="337"/>
      <c r="C2" s="337"/>
      <c r="D2" s="337"/>
      <c r="E2" s="337"/>
      <c r="F2" s="337"/>
      <c r="G2" s="338"/>
    </row>
    <row r="3" spans="1:7" ht="24" customHeight="1">
      <c r="A3" s="339"/>
      <c r="B3" s="340"/>
      <c r="C3" s="340"/>
      <c r="D3" s="340"/>
      <c r="E3" s="340"/>
      <c r="F3" s="340"/>
      <c r="G3" s="341"/>
    </row>
    <row r="4" spans="1:7" ht="3" customHeight="1" thickBot="1">
      <c r="A4" s="342"/>
      <c r="B4" s="343"/>
      <c r="C4" s="343"/>
      <c r="D4" s="343"/>
      <c r="E4" s="343"/>
      <c r="F4" s="343"/>
      <c r="G4" s="344"/>
    </row>
    <row r="5" spans="1:7" ht="57" customHeight="1">
      <c r="A5" s="273" t="s">
        <v>119</v>
      </c>
      <c r="B5" s="351" t="s">
        <v>209</v>
      </c>
      <c r="C5" s="352"/>
      <c r="D5" s="352"/>
      <c r="E5" s="352"/>
      <c r="F5" s="352"/>
      <c r="G5" s="353"/>
    </row>
    <row r="6" spans="1:7" ht="87" customHeight="1">
      <c r="A6" s="274" t="s">
        <v>115</v>
      </c>
      <c r="B6" s="351" t="s">
        <v>180</v>
      </c>
      <c r="C6" s="352"/>
      <c r="D6" s="352"/>
      <c r="E6" s="352"/>
      <c r="F6" s="352"/>
      <c r="G6" s="353"/>
    </row>
    <row r="7" spans="1:7" ht="56.25" customHeight="1">
      <c r="A7" s="274" t="s">
        <v>116</v>
      </c>
      <c r="B7" s="351" t="s">
        <v>210</v>
      </c>
      <c r="C7" s="352"/>
      <c r="D7" s="352"/>
      <c r="E7" s="352"/>
      <c r="F7" s="352"/>
      <c r="G7" s="353"/>
    </row>
    <row r="8" spans="1:7" ht="56.25" customHeight="1">
      <c r="A8" s="274" t="s">
        <v>117</v>
      </c>
      <c r="B8" s="351" t="s">
        <v>181</v>
      </c>
      <c r="C8" s="352"/>
      <c r="D8" s="352"/>
      <c r="E8" s="352"/>
      <c r="F8" s="352"/>
      <c r="G8" s="353"/>
    </row>
    <row r="9" spans="1:7" ht="66.75" customHeight="1" thickBot="1">
      <c r="A9" s="275" t="s">
        <v>118</v>
      </c>
      <c r="B9" s="351" t="s">
        <v>217</v>
      </c>
      <c r="C9" s="352"/>
      <c r="D9" s="352"/>
      <c r="E9" s="352"/>
      <c r="F9" s="352"/>
      <c r="G9" s="353"/>
    </row>
    <row r="10" spans="1:7" ht="66.75" customHeight="1" thickBot="1">
      <c r="A10" s="275" t="s">
        <v>211</v>
      </c>
      <c r="B10" s="358" t="s">
        <v>212</v>
      </c>
      <c r="C10" s="359"/>
      <c r="D10" s="359"/>
      <c r="E10" s="359"/>
      <c r="F10" s="359"/>
      <c r="G10" s="360"/>
    </row>
    <row r="11" ht="24" customHeight="1" thickBot="1"/>
    <row r="12" spans="1:9" ht="31.5" customHeight="1" thickBot="1">
      <c r="A12" s="361" t="s">
        <v>128</v>
      </c>
      <c r="B12" s="362"/>
      <c r="C12" s="103"/>
      <c r="H12"/>
      <c r="I12"/>
    </row>
    <row r="13" spans="1:9" ht="24.75" customHeight="1">
      <c r="A13" s="105" t="s">
        <v>107</v>
      </c>
      <c r="B13" s="104" t="s">
        <v>213</v>
      </c>
      <c r="C13" s="103"/>
      <c r="H13"/>
      <c r="I13"/>
    </row>
    <row r="14" spans="1:9" ht="24.75" customHeight="1">
      <c r="A14" s="53" t="s">
        <v>108</v>
      </c>
      <c r="B14" s="104" t="s">
        <v>207</v>
      </c>
      <c r="C14" s="103"/>
      <c r="H14"/>
      <c r="I14"/>
    </row>
    <row r="15" spans="1:9" ht="24.75" customHeight="1">
      <c r="A15" s="53" t="s">
        <v>111</v>
      </c>
      <c r="B15" s="104" t="s">
        <v>208</v>
      </c>
      <c r="C15" s="103"/>
      <c r="H15"/>
      <c r="I15"/>
    </row>
    <row r="16" spans="1:9" ht="24.75" customHeight="1">
      <c r="A16" s="53" t="s">
        <v>112</v>
      </c>
      <c r="B16" s="104" t="s">
        <v>214</v>
      </c>
      <c r="C16" s="103"/>
      <c r="H16"/>
      <c r="I16"/>
    </row>
    <row r="17" spans="1:9" ht="24.75" customHeight="1">
      <c r="A17" s="83" t="s">
        <v>216</v>
      </c>
      <c r="B17" s="104" t="s">
        <v>215</v>
      </c>
      <c r="C17" s="103"/>
      <c r="H17"/>
      <c r="I17"/>
    </row>
    <row r="18" spans="1:4" ht="24.75" customHeight="1" thickBot="1">
      <c r="A18" s="106" t="s">
        <v>211</v>
      </c>
      <c r="B18" s="107" t="s">
        <v>208</v>
      </c>
      <c r="C18" s="108"/>
      <c r="D18" s="103"/>
    </row>
    <row r="19" ht="45.75" customHeight="1" thickBot="1">
      <c r="C19" s="109"/>
    </row>
    <row r="20" spans="1:10" s="1" customFormat="1" ht="29.25" customHeight="1" thickBot="1">
      <c r="A20" s="354" t="s">
        <v>218</v>
      </c>
      <c r="B20" s="355"/>
      <c r="C20" s="356"/>
      <c r="D20" s="355"/>
      <c r="E20" s="355"/>
      <c r="F20" s="355"/>
      <c r="G20" s="357"/>
      <c r="H20" s="82"/>
      <c r="I20" s="82"/>
      <c r="J20" s="82"/>
    </row>
    <row r="21" ht="47.25" customHeight="1" thickBot="1"/>
    <row r="22" spans="1:7" ht="21" customHeight="1">
      <c r="A22" s="345" t="s">
        <v>143</v>
      </c>
      <c r="B22" s="346"/>
      <c r="C22" s="346"/>
      <c r="D22" s="346"/>
      <c r="E22" s="346"/>
      <c r="F22" s="346"/>
      <c r="G22" s="347"/>
    </row>
    <row r="23" spans="1:7" ht="21.75" customHeight="1">
      <c r="A23" s="348"/>
      <c r="B23" s="349"/>
      <c r="C23" s="349"/>
      <c r="D23" s="349"/>
      <c r="E23" s="349"/>
      <c r="F23" s="349"/>
      <c r="G23" s="350"/>
    </row>
    <row r="24" spans="1:7" ht="21" customHeight="1">
      <c r="A24" s="276" t="s">
        <v>129</v>
      </c>
      <c r="B24" s="277" t="s">
        <v>0</v>
      </c>
      <c r="C24" s="277" t="s">
        <v>1</v>
      </c>
      <c r="D24" s="277" t="s">
        <v>21</v>
      </c>
      <c r="E24" s="363" t="s">
        <v>120</v>
      </c>
      <c r="F24" s="363"/>
      <c r="G24" s="364"/>
    </row>
    <row r="25" spans="1:7" ht="45" customHeight="1">
      <c r="A25" s="278" t="s">
        <v>107</v>
      </c>
      <c r="B25" s="78" t="e">
        <f>+'Balance de Situación'!C22/('Balance de Situación'!C29+'Balance de Situación'!C32)</f>
        <v>#DIV/0!</v>
      </c>
      <c r="C25" s="78" t="e">
        <f>'Balance de Situación'!D22/('Balance de Situación'!D29+'Balance de Situación'!D32)</f>
        <v>#DIV/0!</v>
      </c>
      <c r="D25" s="78" t="e">
        <f>+'Balance de Situación'!E22/('Balance de Situación'!E29+'Balance de Situación'!E32)</f>
        <v>#DIV/0!</v>
      </c>
      <c r="E25" s="369" t="s">
        <v>144</v>
      </c>
      <c r="F25" s="369"/>
      <c r="G25" s="370"/>
    </row>
    <row r="26" spans="1:7" ht="45" customHeight="1">
      <c r="A26" s="278" t="s">
        <v>108</v>
      </c>
      <c r="B26" s="78" t="e">
        <f>+'Balance de Situación'!C14/'Balance de Situación'!C32</f>
        <v>#DIV/0!</v>
      </c>
      <c r="C26" s="78" t="e">
        <f>+'Balance de Situación'!D14/'Balance de Situación'!D32</f>
        <v>#DIV/0!</v>
      </c>
      <c r="D26" s="78" t="e">
        <f>+'Balance de Situación'!E14/'Balance de Situación'!E32</f>
        <v>#DIV/0!</v>
      </c>
      <c r="E26" s="369" t="s">
        <v>145</v>
      </c>
      <c r="F26" s="369"/>
      <c r="G26" s="370"/>
    </row>
    <row r="27" spans="1:7" ht="45" customHeight="1">
      <c r="A27" s="278" t="s">
        <v>111</v>
      </c>
      <c r="B27" s="78" t="e">
        <f>+'Balance de Situación'!C21/'Balance de Situación'!C32</f>
        <v>#DIV/0!</v>
      </c>
      <c r="C27" s="78" t="e">
        <f>+'Balance de Situación'!D21/'Balance de Situación'!D32</f>
        <v>#DIV/0!</v>
      </c>
      <c r="D27" s="78" t="e">
        <f>+'Balance de Situación'!E21/'Balance de Situación'!E32</f>
        <v>#DIV/0!</v>
      </c>
      <c r="E27" s="369" t="s">
        <v>146</v>
      </c>
      <c r="F27" s="369"/>
      <c r="G27" s="370"/>
    </row>
    <row r="28" spans="1:7" ht="53.25" customHeight="1">
      <c r="A28" s="278" t="s">
        <v>112</v>
      </c>
      <c r="B28" s="78" t="e">
        <f>+('Balance de Situación'!C29+'Balance de Situación'!C32)/'Balance de Situación'!C37</f>
        <v>#DIV/0!</v>
      </c>
      <c r="C28" s="78">
        <f>+('Balance de Situación'!D29+'Balance de Situación'!D32)/'Balance de Situación'!D37</f>
        <v>0</v>
      </c>
      <c r="D28" s="78">
        <f>+('Balance de Situación'!E29+'Balance de Situación'!E32)/'Balance de Situación'!E37</f>
        <v>0</v>
      </c>
      <c r="E28" s="369" t="s">
        <v>147</v>
      </c>
      <c r="F28" s="369"/>
      <c r="G28" s="370"/>
    </row>
    <row r="29" spans="1:7" ht="54.75" customHeight="1">
      <c r="A29" s="278" t="s">
        <v>113</v>
      </c>
      <c r="B29" s="110" t="e">
        <f>+'Balance de Situación'!C24/('Balance de Situación'!C29+'Balance de Situación'!C32)</f>
        <v>#DIV/0!</v>
      </c>
      <c r="C29" s="110" t="e">
        <f>+'Balance de Situación'!D24/('Balance de Situación'!D29+'Balance de Situación'!D32)</f>
        <v>#DIV/0!</v>
      </c>
      <c r="D29" s="110" t="e">
        <f>+'Balance de Situación'!E24/('Balance de Situación'!E29+'Balance de Situación'!E32)</f>
        <v>#DIV/0!</v>
      </c>
      <c r="E29" s="367" t="s">
        <v>148</v>
      </c>
      <c r="F29" s="367"/>
      <c r="G29" s="368"/>
    </row>
    <row r="30" spans="1:7" ht="52.5" customHeight="1" thickBot="1">
      <c r="A30" s="281" t="s">
        <v>211</v>
      </c>
      <c r="B30" s="159">
        <f>+'Balance de Situación'!C14-'Balance de Situación'!C32</f>
        <v>0</v>
      </c>
      <c r="C30" s="159">
        <f>+'Balance de Situación'!D14-'Balance de Situación'!D32</f>
        <v>-600</v>
      </c>
      <c r="D30" s="159">
        <f>+'Balance de Situación'!E14-'Balance de Situación'!E32</f>
        <v>-4080</v>
      </c>
      <c r="E30" s="365" t="s">
        <v>219</v>
      </c>
      <c r="F30" s="365"/>
      <c r="G30" s="366"/>
    </row>
    <row r="44" ht="7.5" customHeight="1"/>
  </sheetData>
  <sheetProtection/>
  <mergeCells count="17">
    <mergeCell ref="E24:G24"/>
    <mergeCell ref="E30:G30"/>
    <mergeCell ref="E29:G29"/>
    <mergeCell ref="E25:G25"/>
    <mergeCell ref="E26:G26"/>
    <mergeCell ref="E27:G27"/>
    <mergeCell ref="E28:G28"/>
    <mergeCell ref="A2:G4"/>
    <mergeCell ref="A22:G23"/>
    <mergeCell ref="B5:G5"/>
    <mergeCell ref="A20:G20"/>
    <mergeCell ref="B6:G6"/>
    <mergeCell ref="B7:G7"/>
    <mergeCell ref="B8:G8"/>
    <mergeCell ref="B9:G9"/>
    <mergeCell ref="B10:G10"/>
    <mergeCell ref="A12:B12"/>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rowBreaks count="1" manualBreakCount="1">
    <brk id="21"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2:J21"/>
  <sheetViews>
    <sheetView zoomScalePageLayoutView="0" workbookViewId="0" topLeftCell="A13">
      <selection activeCell="A19" sqref="A19"/>
    </sheetView>
  </sheetViews>
  <sheetFormatPr defaultColWidth="11.421875" defaultRowHeight="12.75"/>
  <cols>
    <col min="1" max="1" width="36.8515625" style="0" customWidth="1"/>
    <col min="2" max="2" width="15.7109375" style="0" customWidth="1"/>
    <col min="3" max="3" width="15.28125" style="0" customWidth="1"/>
    <col min="4" max="4" width="15.00390625" style="0" customWidth="1"/>
    <col min="5" max="5" width="9.28125" style="0" customWidth="1"/>
    <col min="6" max="6" width="9.140625" style="0" customWidth="1"/>
    <col min="7" max="7" width="7.140625" style="0" customWidth="1"/>
    <col min="8" max="10" width="11.421875" style="5" customWidth="1"/>
  </cols>
  <sheetData>
    <row r="1" ht="1.5" customHeight="1" thickBot="1"/>
    <row r="2" spans="1:7" ht="12.75">
      <c r="A2" s="379" t="s">
        <v>130</v>
      </c>
      <c r="B2" s="380"/>
      <c r="C2" s="380"/>
      <c r="D2" s="380"/>
      <c r="E2" s="380"/>
      <c r="F2" s="380"/>
      <c r="G2" s="381"/>
    </row>
    <row r="3" spans="1:7" ht="24" customHeight="1">
      <c r="A3" s="382"/>
      <c r="B3" s="383"/>
      <c r="C3" s="383"/>
      <c r="D3" s="383"/>
      <c r="E3" s="383"/>
      <c r="F3" s="383"/>
      <c r="G3" s="384"/>
    </row>
    <row r="4" spans="1:7" ht="3" customHeight="1">
      <c r="A4" s="382"/>
      <c r="B4" s="383"/>
      <c r="C4" s="383"/>
      <c r="D4" s="383"/>
      <c r="E4" s="383"/>
      <c r="F4" s="383"/>
      <c r="G4" s="384"/>
    </row>
    <row r="5" spans="1:7" ht="72" customHeight="1">
      <c r="A5" s="282" t="s">
        <v>140</v>
      </c>
      <c r="B5" s="351" t="s">
        <v>223</v>
      </c>
      <c r="C5" s="352"/>
      <c r="D5" s="352"/>
      <c r="E5" s="352"/>
      <c r="F5" s="352"/>
      <c r="G5" s="353"/>
    </row>
    <row r="6" spans="1:7" ht="66.75" customHeight="1">
      <c r="A6" s="282" t="s">
        <v>141</v>
      </c>
      <c r="B6" s="351" t="s">
        <v>222</v>
      </c>
      <c r="C6" s="352"/>
      <c r="D6" s="352"/>
      <c r="E6" s="352"/>
      <c r="F6" s="352"/>
      <c r="G6" s="353"/>
    </row>
    <row r="7" spans="1:7" ht="36" customHeight="1">
      <c r="A7" s="282" t="s">
        <v>139</v>
      </c>
      <c r="B7" s="351" t="s">
        <v>142</v>
      </c>
      <c r="C7" s="352"/>
      <c r="D7" s="352"/>
      <c r="E7" s="352"/>
      <c r="F7" s="352"/>
      <c r="G7" s="353"/>
    </row>
    <row r="8" spans="1:7" ht="51" customHeight="1" thickBot="1">
      <c r="A8" s="280" t="s">
        <v>224</v>
      </c>
      <c r="B8" s="373" t="s">
        <v>225</v>
      </c>
      <c r="C8" s="374"/>
      <c r="D8" s="374"/>
      <c r="E8" s="374"/>
      <c r="F8" s="374"/>
      <c r="G8" s="375"/>
    </row>
    <row r="9" ht="22.5" customHeight="1" thickBot="1"/>
    <row r="10" spans="1:7" ht="12.75">
      <c r="A10" s="385" t="s">
        <v>306</v>
      </c>
      <c r="B10" s="386"/>
      <c r="C10" s="386"/>
      <c r="D10" s="386"/>
      <c r="E10" s="386"/>
      <c r="F10" s="386"/>
      <c r="G10" s="387"/>
    </row>
    <row r="11" spans="1:7" ht="12.75">
      <c r="A11" s="388"/>
      <c r="B11" s="389"/>
      <c r="C11" s="389"/>
      <c r="D11" s="389"/>
      <c r="E11" s="389"/>
      <c r="F11" s="389"/>
      <c r="G11" s="390"/>
    </row>
    <row r="12" spans="1:7" ht="12.75">
      <c r="A12" s="388"/>
      <c r="B12" s="389"/>
      <c r="C12" s="389"/>
      <c r="D12" s="389"/>
      <c r="E12" s="389"/>
      <c r="F12" s="389"/>
      <c r="G12" s="390"/>
    </row>
    <row r="13" spans="1:7" ht="12.75">
      <c r="A13" s="391"/>
      <c r="B13" s="392"/>
      <c r="C13" s="392"/>
      <c r="D13" s="392"/>
      <c r="E13" s="392"/>
      <c r="F13" s="392"/>
      <c r="G13" s="393"/>
    </row>
    <row r="14" spans="1:7" ht="25.5" customHeight="1">
      <c r="A14" s="278" t="s">
        <v>130</v>
      </c>
      <c r="B14" s="277" t="s">
        <v>0</v>
      </c>
      <c r="C14" s="277" t="s">
        <v>1</v>
      </c>
      <c r="D14" s="277" t="s">
        <v>21</v>
      </c>
      <c r="E14" s="394" t="s">
        <v>120</v>
      </c>
      <c r="F14" s="395"/>
      <c r="G14" s="396"/>
    </row>
    <row r="15" spans="1:7" ht="45" customHeight="1">
      <c r="A15" s="279" t="s">
        <v>121</v>
      </c>
      <c r="B15" s="124" t="e">
        <f>(+'Cuenta de Pérdidas y Ganancias'!B17/'Balance de Situación'!C22)</f>
        <v>#DIV/0!</v>
      </c>
      <c r="C15" s="124">
        <f>(+'Cuenta de Pérdidas y Ganancias'!C17/'Balance de Situación'!D22)</f>
        <v>1</v>
      </c>
      <c r="D15" s="124">
        <f>(+'Cuenta de Pérdidas y Ganancias'!D17/'Balance de Situación'!E22)</f>
        <v>0.8529411764705882</v>
      </c>
      <c r="E15" s="371" t="s">
        <v>122</v>
      </c>
      <c r="F15" s="371"/>
      <c r="G15" s="372"/>
    </row>
    <row r="16" spans="1:7" ht="45" customHeight="1" thickBot="1">
      <c r="A16" s="280" t="s">
        <v>114</v>
      </c>
      <c r="B16" s="123" t="e">
        <f>+'Cuenta de Pérdidas y Ganancias'!B17/'Balance de Situación'!C25</f>
        <v>#DIV/0!</v>
      </c>
      <c r="C16" s="123" t="e">
        <f>+'Cuenta de Pérdidas y Ganancias'!C17/'Balance de Situación'!D25</f>
        <v>#DIV/0!</v>
      </c>
      <c r="D16" s="123" t="e">
        <f>+'Cuenta de Pérdidas y Ganancias'!D17/'Balance de Situación'!E25</f>
        <v>#DIV/0!</v>
      </c>
      <c r="E16" s="371" t="s">
        <v>122</v>
      </c>
      <c r="F16" s="371"/>
      <c r="G16" s="372"/>
    </row>
    <row r="17" spans="1:7" ht="51.75" customHeight="1" thickBot="1">
      <c r="A17" s="280" t="s">
        <v>224</v>
      </c>
      <c r="B17" s="160" t="e">
        <f>+('Cuenta de Pérdidas y Ganancias'!B9+'Cuenta de Pérdidas y Ganancias'!B12+'Cuenta de Pérdidas y Ganancias'!B16+'Cuenta de Pérdidas y Ganancias'!B18)/(1-('Cuenta de Pérdidas y Ganancias'!B6/'Cuenta de Pérdidas y Ganancias'!B3))</f>
        <v>#DIV/0!</v>
      </c>
      <c r="C17" s="160" t="e">
        <f>+('Cuenta de Pérdidas y Ganancias'!C9+'Cuenta de Pérdidas y Ganancias'!C12+'Cuenta de Pérdidas y Ganancias'!C16+'Cuenta de Pérdidas y Ganancias'!C18)/(1-('Cuenta de Pérdidas y Ganancias'!C6/'Cuenta de Pérdidas y Ganancias'!C3))</f>
        <v>#DIV/0!</v>
      </c>
      <c r="D17" s="160" t="e">
        <f>+('Cuenta de Pérdidas y Ganancias'!D9+'Cuenta de Pérdidas y Ganancias'!D12+'Cuenta de Pérdidas y Ganancias'!D16+'Cuenta de Pérdidas y Ganancias'!D18)/(1-('Cuenta de Pérdidas y Ganancias'!D6/'Cuenta de Pérdidas y Ganancias'!D3))</f>
        <v>#DIV/0!</v>
      </c>
      <c r="E17" s="371" t="s">
        <v>122</v>
      </c>
      <c r="F17" s="371"/>
      <c r="G17" s="372"/>
    </row>
    <row r="18" spans="2:4" ht="23.25" customHeight="1">
      <c r="B18" s="111"/>
      <c r="C18" s="111"/>
      <c r="D18" s="111"/>
    </row>
    <row r="19" spans="1:7" ht="35.25" customHeight="1">
      <c r="A19" s="290" t="s">
        <v>338</v>
      </c>
      <c r="B19" s="124" t="e">
        <f>B17/12</f>
        <v>#DIV/0!</v>
      </c>
      <c r="C19" s="124" t="e">
        <f>C17/12</f>
        <v>#DIV/0!</v>
      </c>
      <c r="D19" s="124" t="e">
        <f>D17/12</f>
        <v>#DIV/0!</v>
      </c>
      <c r="E19" s="376" t="s">
        <v>340</v>
      </c>
      <c r="F19" s="377"/>
      <c r="G19" s="378"/>
    </row>
    <row r="20" spans="1:7" ht="33" customHeight="1">
      <c r="A20" s="290" t="s">
        <v>339</v>
      </c>
      <c r="B20" s="289" t="e">
        <f>B17/'Cuenta de Pérdidas y Ganancias'!B4</f>
        <v>#DIV/0!</v>
      </c>
      <c r="C20" s="289" t="e">
        <f>C17/'Cuenta de Pérdidas y Ganancias'!C4</f>
        <v>#DIV/0!</v>
      </c>
      <c r="D20" s="289" t="e">
        <f>D17/'Cuenta de Pérdidas y Ganancias'!D4</f>
        <v>#DIV/0!</v>
      </c>
      <c r="E20" s="376" t="s">
        <v>341</v>
      </c>
      <c r="F20" s="377"/>
      <c r="G20" s="378"/>
    </row>
    <row r="21" spans="1:10" s="56" customFormat="1" ht="15.75" customHeight="1">
      <c r="A21" s="54"/>
      <c r="B21" s="54"/>
      <c r="C21" s="54"/>
      <c r="D21" s="54"/>
      <c r="E21" s="54"/>
      <c r="F21" s="54"/>
      <c r="G21" s="54"/>
      <c r="H21" s="55"/>
      <c r="I21" s="55"/>
      <c r="J21" s="55"/>
    </row>
  </sheetData>
  <sheetProtection/>
  <mergeCells count="12">
    <mergeCell ref="A2:G4"/>
    <mergeCell ref="B5:G5"/>
    <mergeCell ref="B6:G6"/>
    <mergeCell ref="B7:G7"/>
    <mergeCell ref="A10:G13"/>
    <mergeCell ref="E14:G14"/>
    <mergeCell ref="E15:G15"/>
    <mergeCell ref="B8:G8"/>
    <mergeCell ref="E19:G19"/>
    <mergeCell ref="E20:G20"/>
    <mergeCell ref="E17:G17"/>
    <mergeCell ref="E16:G16"/>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B5" sqref="B5"/>
    </sheetView>
  </sheetViews>
  <sheetFormatPr defaultColWidth="11.421875" defaultRowHeight="12.75"/>
  <cols>
    <col min="1" max="1" width="41.8515625" style="0" customWidth="1"/>
    <col min="2" max="4" width="12.7109375" style="0" customWidth="1"/>
  </cols>
  <sheetData>
    <row r="1" spans="1:4" ht="35.25" customHeight="1">
      <c r="A1" s="303" t="s">
        <v>183</v>
      </c>
      <c r="B1" s="304"/>
      <c r="C1" s="304"/>
      <c r="D1" s="304"/>
    </row>
    <row r="2" spans="1:4" ht="13.5" customHeight="1">
      <c r="A2" s="201"/>
      <c r="B2" s="202" t="s">
        <v>0</v>
      </c>
      <c r="C2" s="202" t="s">
        <v>1</v>
      </c>
      <c r="D2" s="202" t="s">
        <v>21</v>
      </c>
    </row>
    <row r="3" spans="1:4" ht="13.5" customHeight="1">
      <c r="A3" s="100" t="s">
        <v>201</v>
      </c>
      <c r="B3" s="99"/>
      <c r="C3" s="99"/>
      <c r="D3" s="99"/>
    </row>
    <row r="4" spans="1:4" ht="13.5" customHeight="1">
      <c r="A4" s="98" t="s">
        <v>226</v>
      </c>
      <c r="B4" s="203"/>
      <c r="C4" s="141">
        <f>B4*1.05</f>
        <v>0</v>
      </c>
      <c r="D4" s="141">
        <f>C4*1.05</f>
        <v>0</v>
      </c>
    </row>
    <row r="5" spans="1:4" ht="13.5" customHeight="1">
      <c r="A5" s="98" t="s">
        <v>200</v>
      </c>
      <c r="B5" s="203"/>
      <c r="C5" s="141">
        <v>50</v>
      </c>
      <c r="D5" s="141">
        <v>290</v>
      </c>
    </row>
    <row r="6" spans="1:4" ht="13.5" customHeight="1">
      <c r="A6" s="98" t="s">
        <v>227</v>
      </c>
      <c r="B6" s="141">
        <f aca="true" t="shared" si="0" ref="B6:D7">B4*12</f>
        <v>0</v>
      </c>
      <c r="C6" s="141">
        <f t="shared" si="0"/>
        <v>0</v>
      </c>
      <c r="D6" s="141">
        <f t="shared" si="0"/>
        <v>0</v>
      </c>
    </row>
    <row r="7" spans="1:4" ht="13.5" customHeight="1">
      <c r="A7" s="98" t="s">
        <v>202</v>
      </c>
      <c r="B7" s="141">
        <f t="shared" si="0"/>
        <v>0</v>
      </c>
      <c r="C7" s="141">
        <f t="shared" si="0"/>
        <v>600</v>
      </c>
      <c r="D7" s="141">
        <f t="shared" si="0"/>
        <v>3480</v>
      </c>
    </row>
    <row r="8" spans="1:4" ht="13.5" customHeight="1">
      <c r="A8" s="100" t="s">
        <v>203</v>
      </c>
      <c r="B8" s="141"/>
      <c r="C8" s="141"/>
      <c r="D8" s="141"/>
    </row>
    <row r="9" spans="1:4" ht="13.5" customHeight="1">
      <c r="A9" s="98" t="s">
        <v>184</v>
      </c>
      <c r="B9" s="203"/>
      <c r="C9" s="141">
        <f>B9*1.05</f>
        <v>0</v>
      </c>
      <c r="D9" s="141">
        <f>C9*1.05</f>
        <v>0</v>
      </c>
    </row>
    <row r="10" spans="1:4" ht="13.5" customHeight="1">
      <c r="A10" s="98" t="s">
        <v>185</v>
      </c>
      <c r="B10" s="156">
        <f>B9*0.34</f>
        <v>0</v>
      </c>
      <c r="C10" s="141">
        <f>C9*0.34</f>
        <v>0</v>
      </c>
      <c r="D10" s="141">
        <f>D9*0.34</f>
        <v>0</v>
      </c>
    </row>
    <row r="11" spans="1:6" ht="13.5" customHeight="1">
      <c r="A11" s="98" t="s">
        <v>186</v>
      </c>
      <c r="B11" s="141">
        <f aca="true" t="shared" si="1" ref="B11:D12">B9*12</f>
        <v>0</v>
      </c>
      <c r="C11" s="141">
        <f t="shared" si="1"/>
        <v>0</v>
      </c>
      <c r="D11" s="141">
        <f t="shared" si="1"/>
        <v>0</v>
      </c>
      <c r="F11" s="144"/>
    </row>
    <row r="12" spans="1:6" ht="13.5" customHeight="1">
      <c r="A12" s="98" t="s">
        <v>187</v>
      </c>
      <c r="B12" s="141">
        <f t="shared" si="1"/>
        <v>0</v>
      </c>
      <c r="C12" s="141">
        <f t="shared" si="1"/>
        <v>0</v>
      </c>
      <c r="D12" s="141">
        <f t="shared" si="1"/>
        <v>0</v>
      </c>
      <c r="F12" s="144"/>
    </row>
    <row r="13" spans="1:4" ht="13.5" customHeight="1">
      <c r="A13" s="100" t="s">
        <v>204</v>
      </c>
      <c r="B13" s="141"/>
      <c r="C13" s="141"/>
      <c r="D13" s="141"/>
    </row>
    <row r="14" spans="1:4" ht="13.5" customHeight="1">
      <c r="A14" s="98" t="s">
        <v>188</v>
      </c>
      <c r="B14" s="203">
        <v>0</v>
      </c>
      <c r="C14" s="141">
        <f>B14*1.05</f>
        <v>0</v>
      </c>
      <c r="D14" s="141">
        <f>C14*1.05</f>
        <v>0</v>
      </c>
    </row>
    <row r="15" spans="1:4" ht="13.5" customHeight="1">
      <c r="A15" s="98" t="s">
        <v>189</v>
      </c>
      <c r="B15" s="156">
        <f>B14*0.34</f>
        <v>0</v>
      </c>
      <c r="C15" s="141">
        <f>C14*0.34</f>
        <v>0</v>
      </c>
      <c r="D15" s="141">
        <f>D14*0.34</f>
        <v>0</v>
      </c>
    </row>
    <row r="16" spans="1:4" ht="13.5" customHeight="1">
      <c r="A16" s="98" t="s">
        <v>190</v>
      </c>
      <c r="B16" s="141">
        <f aca="true" t="shared" si="2" ref="B16:D17">B14*12</f>
        <v>0</v>
      </c>
      <c r="C16" s="141">
        <f t="shared" si="2"/>
        <v>0</v>
      </c>
      <c r="D16" s="141">
        <f t="shared" si="2"/>
        <v>0</v>
      </c>
    </row>
    <row r="17" spans="1:4" ht="13.5" customHeight="1">
      <c r="A17" s="98" t="s">
        <v>191</v>
      </c>
      <c r="B17" s="141">
        <f t="shared" si="2"/>
        <v>0</v>
      </c>
      <c r="C17" s="141">
        <f t="shared" si="2"/>
        <v>0</v>
      </c>
      <c r="D17" s="141">
        <f t="shared" si="2"/>
        <v>0</v>
      </c>
    </row>
    <row r="18" spans="1:4" ht="13.5" customHeight="1">
      <c r="A18" s="100" t="s">
        <v>205</v>
      </c>
      <c r="B18" s="141"/>
      <c r="C18" s="141"/>
      <c r="D18" s="141"/>
    </row>
    <row r="19" spans="1:4" ht="13.5" customHeight="1">
      <c r="A19" s="98" t="s">
        <v>192</v>
      </c>
      <c r="B19" s="203">
        <v>0</v>
      </c>
      <c r="C19" s="141">
        <f>B19*1.05</f>
        <v>0</v>
      </c>
      <c r="D19" s="141">
        <f>C19*1.05</f>
        <v>0</v>
      </c>
    </row>
    <row r="20" spans="1:4" ht="13.5" customHeight="1">
      <c r="A20" s="98" t="s">
        <v>193</v>
      </c>
      <c r="B20" s="156">
        <f>B19*0.34</f>
        <v>0</v>
      </c>
      <c r="C20" s="141">
        <f>C19*0.34</f>
        <v>0</v>
      </c>
      <c r="D20" s="141">
        <f>D19*0.34</f>
        <v>0</v>
      </c>
    </row>
    <row r="21" spans="1:4" ht="13.5" customHeight="1">
      <c r="A21" s="98" t="s">
        <v>194</v>
      </c>
      <c r="B21" s="141">
        <f aca="true" t="shared" si="3" ref="B21:D22">B19*12</f>
        <v>0</v>
      </c>
      <c r="C21" s="141">
        <f t="shared" si="3"/>
        <v>0</v>
      </c>
      <c r="D21" s="141">
        <f t="shared" si="3"/>
        <v>0</v>
      </c>
    </row>
    <row r="22" spans="1:4" ht="13.5" customHeight="1">
      <c r="A22" s="98" t="s">
        <v>195</v>
      </c>
      <c r="B22" s="141">
        <f t="shared" si="3"/>
        <v>0</v>
      </c>
      <c r="C22" s="141">
        <f t="shared" si="3"/>
        <v>0</v>
      </c>
      <c r="D22" s="141">
        <f t="shared" si="3"/>
        <v>0</v>
      </c>
    </row>
    <row r="23" spans="1:4" ht="13.5" customHeight="1">
      <c r="A23" s="201" t="s">
        <v>196</v>
      </c>
      <c r="B23" s="204">
        <f aca="true" t="shared" si="4" ref="B23:D26">SUM(B4+B9+B14+B19)</f>
        <v>0</v>
      </c>
      <c r="C23" s="204">
        <f t="shared" si="4"/>
        <v>0</v>
      </c>
      <c r="D23" s="204">
        <f t="shared" si="4"/>
        <v>0</v>
      </c>
    </row>
    <row r="24" spans="1:4" ht="13.5" customHeight="1">
      <c r="A24" s="201" t="s">
        <v>197</v>
      </c>
      <c r="B24" s="204">
        <f t="shared" si="4"/>
        <v>0</v>
      </c>
      <c r="C24" s="204">
        <f t="shared" si="4"/>
        <v>50</v>
      </c>
      <c r="D24" s="204">
        <f t="shared" si="4"/>
        <v>290</v>
      </c>
    </row>
    <row r="25" spans="1:4" ht="13.5" customHeight="1">
      <c r="A25" s="201" t="s">
        <v>198</v>
      </c>
      <c r="B25" s="204">
        <f t="shared" si="4"/>
        <v>0</v>
      </c>
      <c r="C25" s="204">
        <f t="shared" si="4"/>
        <v>0</v>
      </c>
      <c r="D25" s="204">
        <f t="shared" si="4"/>
        <v>0</v>
      </c>
    </row>
    <row r="26" spans="1:4" ht="13.5" customHeight="1">
      <c r="A26" s="201" t="s">
        <v>199</v>
      </c>
      <c r="B26" s="204">
        <f t="shared" si="4"/>
        <v>0</v>
      </c>
      <c r="C26" s="204">
        <f t="shared" si="4"/>
        <v>600</v>
      </c>
      <c r="D26" s="204">
        <f t="shared" si="4"/>
        <v>3480</v>
      </c>
    </row>
    <row r="28" spans="3:4" ht="12.75">
      <c r="C28" s="137"/>
      <c r="D28" s="137"/>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3.xml><?xml version="1.0" encoding="utf-8"?>
<worksheet xmlns="http://schemas.openxmlformats.org/spreadsheetml/2006/main" xmlns:r="http://schemas.openxmlformats.org/officeDocument/2006/relationships">
  <dimension ref="A1:IS30"/>
  <sheetViews>
    <sheetView zoomScalePageLayoutView="0" workbookViewId="0" topLeftCell="A1">
      <selection activeCell="A1" sqref="A1:G4"/>
    </sheetView>
  </sheetViews>
  <sheetFormatPr defaultColWidth="11.421875" defaultRowHeight="12.75"/>
  <cols>
    <col min="1" max="1" width="44.421875" style="10" bestFit="1" customWidth="1"/>
    <col min="2" max="2" width="26.7109375" style="10" customWidth="1"/>
    <col min="3" max="3" width="15.140625" style="10" customWidth="1"/>
    <col min="4" max="4" width="11.8515625" style="10" bestFit="1" customWidth="1"/>
    <col min="5" max="16384" width="11.421875" style="10" customWidth="1"/>
  </cols>
  <sheetData>
    <row r="1" spans="1:3" ht="33.75" customHeight="1">
      <c r="A1" s="305" t="s">
        <v>243</v>
      </c>
      <c r="B1" s="306"/>
      <c r="C1" s="7"/>
    </row>
    <row r="2" spans="1:3" ht="18" customHeight="1">
      <c r="A2" s="205"/>
      <c r="B2" s="206" t="s">
        <v>61</v>
      </c>
      <c r="C2" s="3"/>
    </row>
    <row r="3" spans="1:3" ht="18" customHeight="1">
      <c r="A3" s="207" t="s">
        <v>164</v>
      </c>
      <c r="B3" s="208">
        <f>SUM(B4+B9+B18)</f>
        <v>0</v>
      </c>
      <c r="C3" s="8"/>
    </row>
    <row r="4" spans="1:3" ht="12.75">
      <c r="A4" s="31" t="s">
        <v>2</v>
      </c>
      <c r="B4" s="29">
        <f>SUM(B5:B8)</f>
        <v>0</v>
      </c>
      <c r="C4" s="8"/>
    </row>
    <row r="5" spans="1:3" ht="12.75">
      <c r="A5" s="33" t="s">
        <v>228</v>
      </c>
      <c r="B5" s="30">
        <f>+'Entrada datos y Explicaciones'!B11</f>
        <v>0</v>
      </c>
      <c r="C5" s="11"/>
    </row>
    <row r="6" spans="1:3" ht="12.75">
      <c r="A6" s="32" t="s">
        <v>3</v>
      </c>
      <c r="B6" s="30">
        <f>+'Entrada datos y Explicaciones'!B20</f>
        <v>0</v>
      </c>
      <c r="C6" s="11"/>
    </row>
    <row r="7" spans="1:3" ht="12.75">
      <c r="A7" s="32" t="s">
        <v>4</v>
      </c>
      <c r="B7" s="30">
        <f>+'Entrada datos y Explicaciones'!B12</f>
        <v>0</v>
      </c>
      <c r="C7" s="11"/>
    </row>
    <row r="8" spans="1:3" ht="12.75">
      <c r="A8" s="33" t="s">
        <v>13</v>
      </c>
      <c r="B8" s="30"/>
      <c r="C8" s="12"/>
    </row>
    <row r="9" spans="1:3" ht="12.75">
      <c r="A9" s="31" t="s">
        <v>5</v>
      </c>
      <c r="B9" s="29">
        <f>SUM(B10:B17)</f>
        <v>0</v>
      </c>
      <c r="C9" s="8"/>
    </row>
    <row r="10" spans="1:3" ht="12.75">
      <c r="A10" s="32" t="s">
        <v>6</v>
      </c>
      <c r="B10" s="30"/>
      <c r="C10" s="11"/>
    </row>
    <row r="11" spans="1:3" ht="12.75">
      <c r="A11" s="32" t="s">
        <v>7</v>
      </c>
      <c r="B11" s="30">
        <f>+'Entrada datos y Explicaciones'!B13</f>
        <v>0</v>
      </c>
      <c r="C11" s="11"/>
    </row>
    <row r="12" spans="1:3" ht="12.75">
      <c r="A12" s="32" t="s">
        <v>8</v>
      </c>
      <c r="B12" s="30">
        <f>+'Entrada datos y Explicaciones'!B15</f>
        <v>0</v>
      </c>
      <c r="C12" s="11"/>
    </row>
    <row r="13" spans="1:3" ht="12.75">
      <c r="A13" s="32" t="s">
        <v>9</v>
      </c>
      <c r="B13" s="30">
        <f>+'Entrada datos y Explicaciones'!B18</f>
        <v>0</v>
      </c>
      <c r="C13" s="11"/>
    </row>
    <row r="14" spans="1:3" ht="12.75">
      <c r="A14" s="32" t="s">
        <v>10</v>
      </c>
      <c r="B14" s="30">
        <f>+'Entrada datos y Explicaciones'!B16</f>
        <v>0</v>
      </c>
      <c r="C14" s="11"/>
    </row>
    <row r="15" spans="1:3" ht="12.75">
      <c r="A15" s="32" t="s">
        <v>11</v>
      </c>
      <c r="B15" s="30">
        <f>+'Entrada datos y Explicaciones'!B14</f>
        <v>0</v>
      </c>
      <c r="C15" s="11"/>
    </row>
    <row r="16" spans="1:3" ht="12.75">
      <c r="A16" s="32" t="s">
        <v>12</v>
      </c>
      <c r="B16" s="30">
        <f>+'Entrada datos y Explicaciones'!B17</f>
        <v>0</v>
      </c>
      <c r="C16" s="11"/>
    </row>
    <row r="17" spans="1:3" ht="12.75">
      <c r="A17" s="32" t="s">
        <v>13</v>
      </c>
      <c r="B17" s="30"/>
      <c r="C17" s="11"/>
    </row>
    <row r="18" spans="1:253" ht="12.75">
      <c r="A18" s="31" t="s">
        <v>14</v>
      </c>
      <c r="B18" s="29">
        <f>+B19</f>
        <v>0</v>
      </c>
      <c r="C18" s="8"/>
      <c r="IS18" s="4"/>
    </row>
    <row r="19" spans="1:3" ht="12.75">
      <c r="A19" s="32" t="s">
        <v>15</v>
      </c>
      <c r="B19" s="30">
        <f>+'Entrada datos y Explicaciones'!B21</f>
        <v>0</v>
      </c>
      <c r="C19" s="11"/>
    </row>
    <row r="20" spans="1:3" ht="18" customHeight="1">
      <c r="A20" s="207" t="s">
        <v>170</v>
      </c>
      <c r="B20" s="208">
        <f>+B21+B23+B26</f>
        <v>0</v>
      </c>
      <c r="C20" s="8"/>
    </row>
    <row r="21" spans="1:3" ht="12.75">
      <c r="A21" s="31" t="s">
        <v>16</v>
      </c>
      <c r="B21" s="29">
        <f>+B22</f>
        <v>0</v>
      </c>
      <c r="C21" s="8"/>
    </row>
    <row r="22" spans="1:3" ht="12.75">
      <c r="A22" s="32" t="s">
        <v>16</v>
      </c>
      <c r="B22" s="30">
        <f>+'Entrada datos y Explicaciones'!B19</f>
        <v>0</v>
      </c>
      <c r="C22" s="11"/>
    </row>
    <row r="23" spans="1:3" ht="12.75">
      <c r="A23" s="31" t="s">
        <v>17</v>
      </c>
      <c r="B23" s="29">
        <f>+B24+B25</f>
        <v>0</v>
      </c>
      <c r="C23" s="8"/>
    </row>
    <row r="24" spans="1:2" ht="12.75">
      <c r="A24" s="32" t="s">
        <v>18</v>
      </c>
      <c r="B24" s="30"/>
    </row>
    <row r="25" spans="1:3" ht="12.75">
      <c r="A25" s="33" t="s">
        <v>165</v>
      </c>
      <c r="B25" s="30">
        <f>+'Entrada datos y Explicaciones'!B24</f>
        <v>0</v>
      </c>
      <c r="C25" s="2"/>
    </row>
    <row r="26" spans="1:3" ht="12.75">
      <c r="A26" s="31" t="s">
        <v>149</v>
      </c>
      <c r="B26" s="29">
        <f>+B27</f>
        <v>0</v>
      </c>
      <c r="C26" s="2"/>
    </row>
    <row r="27" spans="1:2" ht="12.75">
      <c r="A27" s="33" t="s">
        <v>19</v>
      </c>
      <c r="B27" s="143">
        <f>'Ppto de Tesorería Año 1'!C36</f>
        <v>0</v>
      </c>
    </row>
    <row r="28" spans="1:3" ht="18" customHeight="1" thickBot="1">
      <c r="A28" s="209" t="s">
        <v>20</v>
      </c>
      <c r="B28" s="210">
        <f>+B20+B3</f>
        <v>0</v>
      </c>
      <c r="C28" s="9"/>
    </row>
    <row r="29" spans="1:2" ht="12.75">
      <c r="A29" s="14"/>
      <c r="B29" s="14"/>
    </row>
    <row r="30" spans="1:2" ht="28.5" customHeight="1">
      <c r="A30" s="126" t="s">
        <v>241</v>
      </c>
      <c r="B30" s="147"/>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G4"/>
    </sheetView>
  </sheetViews>
  <sheetFormatPr defaultColWidth="11.421875" defaultRowHeight="12.75"/>
  <cols>
    <col min="1" max="1" width="39.7109375" style="5" customWidth="1"/>
    <col min="2" max="2" width="17.8515625" style="5" customWidth="1"/>
    <col min="3" max="16384" width="11.421875" style="5" customWidth="1"/>
  </cols>
  <sheetData>
    <row r="1" spans="1:2" ht="37.5" customHeight="1" thickBot="1">
      <c r="A1" s="307" t="s">
        <v>244</v>
      </c>
      <c r="B1" s="308"/>
    </row>
    <row r="2" spans="1:2" ht="23.25" customHeight="1">
      <c r="A2" s="211"/>
      <c r="B2" s="211" t="s">
        <v>61</v>
      </c>
    </row>
    <row r="3" spans="1:2" ht="18" customHeight="1">
      <c r="A3" s="212" t="s">
        <v>22</v>
      </c>
      <c r="B3" s="213">
        <f>SUM(B4:B5)</f>
        <v>0</v>
      </c>
    </row>
    <row r="4" spans="1:2" ht="12.75">
      <c r="A4" s="34" t="s">
        <v>23</v>
      </c>
      <c r="B4" s="96">
        <f>+'Entrada datos y Explicaciones'!B28</f>
        <v>0</v>
      </c>
    </row>
    <row r="5" spans="1:2" ht="12.75">
      <c r="A5" s="34" t="s">
        <v>166</v>
      </c>
      <c r="B5" s="22"/>
    </row>
    <row r="6" spans="1:2" ht="18" customHeight="1">
      <c r="A6" s="212" t="s">
        <v>24</v>
      </c>
      <c r="B6" s="213">
        <f>SUM(B7:B7)</f>
        <v>0</v>
      </c>
    </row>
    <row r="7" spans="1:2" ht="12.75">
      <c r="A7" s="34" t="s">
        <v>25</v>
      </c>
      <c r="B7" s="96">
        <f>+'Entrada datos y Explicaciones'!B29</f>
        <v>0</v>
      </c>
    </row>
    <row r="8" spans="1:2" ht="18" customHeight="1">
      <c r="A8" s="212" t="s">
        <v>27</v>
      </c>
      <c r="B8" s="213">
        <f>SUM(B9:B12)</f>
        <v>0</v>
      </c>
    </row>
    <row r="9" spans="1:2" ht="12.75">
      <c r="A9" s="150" t="s">
        <v>28</v>
      </c>
      <c r="B9" s="22">
        <f>+'Entrada datos y Explicaciones'!B30</f>
        <v>0</v>
      </c>
    </row>
    <row r="10" spans="1:2" ht="12.75">
      <c r="A10" s="150" t="s">
        <v>29</v>
      </c>
      <c r="B10" s="22"/>
    </row>
    <row r="11" spans="1:2" ht="12.75">
      <c r="A11" s="150" t="s">
        <v>30</v>
      </c>
      <c r="B11" s="22"/>
    </row>
    <row r="12" spans="1:2" ht="13.5" thickBot="1">
      <c r="A12" s="151" t="s">
        <v>31</v>
      </c>
      <c r="B12" s="69">
        <v>0</v>
      </c>
    </row>
    <row r="13" spans="1:2" ht="18" customHeight="1" thickBot="1">
      <c r="A13" s="214" t="s">
        <v>32</v>
      </c>
      <c r="B13" s="215">
        <f>+B8+B6+B3</f>
        <v>0</v>
      </c>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B3" sqref="B3"/>
    </sheetView>
  </sheetViews>
  <sheetFormatPr defaultColWidth="11.421875" defaultRowHeight="12.75"/>
  <cols>
    <col min="1" max="1" width="37.421875" style="5" customWidth="1"/>
    <col min="2" max="2" width="13.28125" style="5" customWidth="1"/>
    <col min="3" max="3" width="15.28125" style="5" bestFit="1" customWidth="1"/>
    <col min="4" max="5" width="12.7109375" style="5" customWidth="1"/>
    <col min="6" max="7" width="13.8515625" style="5" bestFit="1" customWidth="1"/>
    <col min="8" max="9" width="14.140625" style="5" bestFit="1" customWidth="1"/>
    <col min="10" max="10" width="13.8515625" style="5" bestFit="1" customWidth="1"/>
    <col min="11" max="12" width="14.140625" style="5" bestFit="1" customWidth="1"/>
    <col min="13" max="14" width="11.421875" style="5" customWidth="1"/>
    <col min="15" max="15" width="16.28125" style="5" customWidth="1"/>
    <col min="16" max="16384" width="11.421875" style="5" customWidth="1"/>
  </cols>
  <sheetData>
    <row r="1" spans="1:14" s="153" customFormat="1" ht="47.25" customHeight="1" thickBot="1">
      <c r="A1" s="220" t="s">
        <v>132</v>
      </c>
      <c r="B1" s="221" t="s">
        <v>33</v>
      </c>
      <c r="C1" s="221" t="s">
        <v>34</v>
      </c>
      <c r="D1" s="221" t="s">
        <v>35</v>
      </c>
      <c r="E1" s="221" t="s">
        <v>36</v>
      </c>
      <c r="F1" s="221" t="s">
        <v>37</v>
      </c>
      <c r="G1" s="221" t="s">
        <v>38</v>
      </c>
      <c r="H1" s="221" t="s">
        <v>39</v>
      </c>
      <c r="I1" s="221" t="s">
        <v>40</v>
      </c>
      <c r="J1" s="221" t="s">
        <v>41</v>
      </c>
      <c r="K1" s="221" t="s">
        <v>42</v>
      </c>
      <c r="L1" s="221" t="s">
        <v>43</v>
      </c>
      <c r="M1" s="221" t="s">
        <v>44</v>
      </c>
      <c r="N1" s="222" t="s">
        <v>60</v>
      </c>
    </row>
    <row r="2" spans="1:14" ht="12.75">
      <c r="A2" s="223" t="s">
        <v>45</v>
      </c>
      <c r="B2" s="224">
        <f>+'Plan de Inversiones '!B27</f>
        <v>0</v>
      </c>
      <c r="C2" s="224">
        <f>+B13</f>
        <v>0</v>
      </c>
      <c r="D2" s="224">
        <f aca="true" t="shared" si="0" ref="D2:M2">+C13</f>
        <v>0</v>
      </c>
      <c r="E2" s="224">
        <f t="shared" si="0"/>
        <v>0</v>
      </c>
      <c r="F2" s="224">
        <f t="shared" si="0"/>
        <v>0</v>
      </c>
      <c r="G2" s="224">
        <f t="shared" si="0"/>
        <v>0</v>
      </c>
      <c r="H2" s="224">
        <f t="shared" si="0"/>
        <v>0</v>
      </c>
      <c r="I2" s="224">
        <f t="shared" si="0"/>
        <v>0</v>
      </c>
      <c r="J2" s="224">
        <f t="shared" si="0"/>
        <v>0</v>
      </c>
      <c r="K2" s="224">
        <f t="shared" si="0"/>
        <v>0</v>
      </c>
      <c r="L2" s="224">
        <f t="shared" si="0"/>
        <v>0</v>
      </c>
      <c r="M2" s="224">
        <f t="shared" si="0"/>
        <v>0</v>
      </c>
      <c r="N2" s="225"/>
    </row>
    <row r="3" spans="1:14" ht="12.75">
      <c r="A3" s="62" t="s">
        <v>101</v>
      </c>
      <c r="B3" s="63">
        <f>+'Entrada datos y Explicaciones'!B78*(1+'Entrada datos y Explicaciones'!$B$91)</f>
        <v>0</v>
      </c>
      <c r="C3" s="63">
        <f>+'Entrada datos y Explicaciones'!B79*(1+'Entrada datos y Explicaciones'!$B$91)</f>
        <v>0</v>
      </c>
      <c r="D3" s="63">
        <f>+'Entrada datos y Explicaciones'!B80*(1+'Entrada datos y Explicaciones'!$B$91)</f>
        <v>0</v>
      </c>
      <c r="E3" s="63">
        <f>+'Entrada datos y Explicaciones'!B81*(1+'Entrada datos y Explicaciones'!$B$91)</f>
        <v>0</v>
      </c>
      <c r="F3" s="63">
        <f>+'Entrada datos y Explicaciones'!B82*(1+'Entrada datos y Explicaciones'!$B$91)</f>
        <v>0</v>
      </c>
      <c r="G3" s="63">
        <f>+'Entrada datos y Explicaciones'!B83*(1+'Entrada datos y Explicaciones'!$B$91)</f>
        <v>0</v>
      </c>
      <c r="H3" s="63">
        <f>+'Entrada datos y Explicaciones'!B84*(1+'Entrada datos y Explicaciones'!$B$91)</f>
        <v>0</v>
      </c>
      <c r="I3" s="63">
        <f>+'Entrada datos y Explicaciones'!B85*(1+'Entrada datos y Explicaciones'!$B$91)</f>
        <v>0</v>
      </c>
      <c r="J3" s="63">
        <f>+'Entrada datos y Explicaciones'!B86*(1+'Entrada datos y Explicaciones'!$B$91)</f>
        <v>0</v>
      </c>
      <c r="K3" s="63">
        <f>+'Entrada datos y Explicaciones'!B87*(1+'Entrada datos y Explicaciones'!$B$91)</f>
        <v>0</v>
      </c>
      <c r="L3" s="63">
        <f>+'Entrada datos y Explicaciones'!B88*(1+'Entrada datos y Explicaciones'!$B$91)</f>
        <v>0</v>
      </c>
      <c r="M3" s="63">
        <f>+'Entrada datos y Explicaciones'!B89*(1+'Entrada datos y Explicaciones'!$B$91)</f>
        <v>0</v>
      </c>
      <c r="N3" s="64">
        <f>SUM(B3:M3)</f>
        <v>0</v>
      </c>
    </row>
    <row r="4" spans="1:14" ht="12.75">
      <c r="A4" s="226" t="s">
        <v>48</v>
      </c>
      <c r="B4" s="227">
        <f aca="true" t="shared" si="1" ref="B4:M4">+B3+B2</f>
        <v>0</v>
      </c>
      <c r="C4" s="227">
        <f t="shared" si="1"/>
        <v>0</v>
      </c>
      <c r="D4" s="227">
        <f t="shared" si="1"/>
        <v>0</v>
      </c>
      <c r="E4" s="227">
        <f t="shared" si="1"/>
        <v>0</v>
      </c>
      <c r="F4" s="227">
        <f t="shared" si="1"/>
        <v>0</v>
      </c>
      <c r="G4" s="227">
        <f t="shared" si="1"/>
        <v>0</v>
      </c>
      <c r="H4" s="227">
        <f t="shared" si="1"/>
        <v>0</v>
      </c>
      <c r="I4" s="227">
        <f t="shared" si="1"/>
        <v>0</v>
      </c>
      <c r="J4" s="227">
        <f t="shared" si="1"/>
        <v>0</v>
      </c>
      <c r="K4" s="227">
        <f t="shared" si="1"/>
        <v>0</v>
      </c>
      <c r="L4" s="227">
        <f t="shared" si="1"/>
        <v>0</v>
      </c>
      <c r="M4" s="227">
        <f t="shared" si="1"/>
        <v>0</v>
      </c>
      <c r="N4" s="228">
        <f>+N3</f>
        <v>0</v>
      </c>
    </row>
    <row r="5" spans="1:14" ht="12.75">
      <c r="A5" s="62" t="s">
        <v>56</v>
      </c>
      <c r="B5" s="63">
        <v>0</v>
      </c>
      <c r="C5" s="63"/>
      <c r="D5" s="63"/>
      <c r="E5" s="63"/>
      <c r="F5" s="63"/>
      <c r="G5" s="63"/>
      <c r="H5" s="63"/>
      <c r="I5" s="63"/>
      <c r="J5" s="63"/>
      <c r="K5" s="63"/>
      <c r="L5" s="63"/>
      <c r="M5" s="63"/>
      <c r="N5" s="64">
        <f aca="true" t="shared" si="2" ref="N5:N11">SUM(B5:M5)</f>
        <v>0</v>
      </c>
    </row>
    <row r="6" spans="1:14" ht="12.75">
      <c r="A6" s="62" t="s">
        <v>102</v>
      </c>
      <c r="B6" s="63">
        <f>+'Entrada datos y Explicaciones'!B58*(1+'Entrada datos y Explicaciones'!$B$71)</f>
        <v>0</v>
      </c>
      <c r="C6" s="63">
        <f>+'Entrada datos y Explicaciones'!B59*(1+'Entrada datos y Explicaciones'!$B$71)</f>
        <v>0</v>
      </c>
      <c r="D6" s="63">
        <f>+'Entrada datos y Explicaciones'!B60*(1+'Entrada datos y Explicaciones'!$B$71)</f>
        <v>0</v>
      </c>
      <c r="E6" s="63">
        <f>+'Entrada datos y Explicaciones'!B61*(1+'Entrada datos y Explicaciones'!$B$71)</f>
        <v>0</v>
      </c>
      <c r="F6" s="63">
        <f>+'Entrada datos y Explicaciones'!B62*(1+'Entrada datos y Explicaciones'!$B$71)</f>
        <v>0</v>
      </c>
      <c r="G6" s="63">
        <f>+'Entrada datos y Explicaciones'!B63*(1+'Entrada datos y Explicaciones'!$B$71)</f>
        <v>0</v>
      </c>
      <c r="H6" s="63">
        <f>+'Entrada datos y Explicaciones'!B64*(1+'Entrada datos y Explicaciones'!$B$71)</f>
        <v>0</v>
      </c>
      <c r="I6" s="63">
        <f>+'Entrada datos y Explicaciones'!B65*(1+'Entrada datos y Explicaciones'!$B$71)</f>
        <v>0</v>
      </c>
      <c r="J6" s="63">
        <f>+'Entrada datos y Explicaciones'!B66*(1+'Entrada datos y Explicaciones'!$B$71)</f>
        <v>0</v>
      </c>
      <c r="K6" s="63">
        <f>+'Entrada datos y Explicaciones'!B67*(1+'Entrada datos y Explicaciones'!$B$71)</f>
        <v>0</v>
      </c>
      <c r="L6" s="63">
        <f>+'Entrada datos y Explicaciones'!B68*(1+'Entrada datos y Explicaciones'!$B$71)</f>
        <v>0</v>
      </c>
      <c r="M6" s="63">
        <f>+'Entrada datos y Explicaciones'!B69*(1+'Entrada datos y Explicaciones'!$B$71)</f>
        <v>0</v>
      </c>
      <c r="N6" s="64">
        <f t="shared" si="2"/>
        <v>0</v>
      </c>
    </row>
    <row r="7" spans="1:14" ht="12.75">
      <c r="A7" s="62" t="s">
        <v>103</v>
      </c>
      <c r="B7" s="63">
        <f>+'Entrada datos y Explicaciones'!B51</f>
        <v>0</v>
      </c>
      <c r="C7" s="63">
        <f>+'Entrada datos y Explicaciones'!$B$52</f>
        <v>0</v>
      </c>
      <c r="D7" s="63">
        <f>+'Entrada datos y Explicaciones'!$B$52</f>
        <v>0</v>
      </c>
      <c r="E7" s="63">
        <f>+'Entrada datos y Explicaciones'!$B$52</f>
        <v>0</v>
      </c>
      <c r="F7" s="63">
        <f>+'Entrada datos y Explicaciones'!$B$52</f>
        <v>0</v>
      </c>
      <c r="G7" s="63">
        <f>+'Entrada datos y Explicaciones'!$B$52</f>
        <v>0</v>
      </c>
      <c r="H7" s="63">
        <f>+'Entrada datos y Explicaciones'!$B$52</f>
        <v>0</v>
      </c>
      <c r="I7" s="63">
        <f>+'Entrada datos y Explicaciones'!$B$52</f>
        <v>0</v>
      </c>
      <c r="J7" s="63">
        <f>+'Entrada datos y Explicaciones'!$B$52</f>
        <v>0</v>
      </c>
      <c r="K7" s="63">
        <f>+'Entrada datos y Explicaciones'!$B$52</f>
        <v>0</v>
      </c>
      <c r="L7" s="63">
        <f>+'Entrada datos y Explicaciones'!$B$52</f>
        <v>0</v>
      </c>
      <c r="M7" s="63">
        <f>+'Entrada datos y Explicaciones'!$B$52</f>
        <v>0</v>
      </c>
      <c r="N7" s="64">
        <f t="shared" si="2"/>
        <v>0</v>
      </c>
    </row>
    <row r="8" spans="1:14" ht="12.75">
      <c r="A8" s="62" t="s">
        <v>50</v>
      </c>
      <c r="B8" s="63">
        <f>-Préstamo!D5</f>
        <v>0</v>
      </c>
      <c r="C8" s="63">
        <f aca="true" t="shared" si="3" ref="C8:M8">+B8</f>
        <v>0</v>
      </c>
      <c r="D8" s="63">
        <f t="shared" si="3"/>
        <v>0</v>
      </c>
      <c r="E8" s="63">
        <f>+D8</f>
        <v>0</v>
      </c>
      <c r="F8" s="63">
        <f>+E8</f>
        <v>0</v>
      </c>
      <c r="G8" s="63">
        <f>+F8</f>
        <v>0</v>
      </c>
      <c r="H8" s="63">
        <f t="shared" si="3"/>
        <v>0</v>
      </c>
      <c r="I8" s="63">
        <f t="shared" si="3"/>
        <v>0</v>
      </c>
      <c r="J8" s="63">
        <f t="shared" si="3"/>
        <v>0</v>
      </c>
      <c r="K8" s="63">
        <f t="shared" si="3"/>
        <v>0</v>
      </c>
      <c r="L8" s="63">
        <f t="shared" si="3"/>
        <v>0</v>
      </c>
      <c r="M8" s="63">
        <f t="shared" si="3"/>
        <v>0</v>
      </c>
      <c r="N8" s="64">
        <f t="shared" si="2"/>
        <v>0</v>
      </c>
    </row>
    <row r="9" spans="1:14" ht="12.75">
      <c r="A9" s="62" t="s">
        <v>230</v>
      </c>
      <c r="B9" s="63">
        <v>0</v>
      </c>
      <c r="C9" s="63">
        <v>0</v>
      </c>
      <c r="D9" s="63">
        <v>0</v>
      </c>
      <c r="E9" s="63">
        <f>IF(+'Liquidación de IVA'!C9&gt;0,+'Liquidación de IVA'!C9,0)</f>
        <v>0</v>
      </c>
      <c r="F9" s="63">
        <v>0</v>
      </c>
      <c r="G9" s="63">
        <v>0</v>
      </c>
      <c r="H9" s="63">
        <f>IF(+'Liquidación de IVA'!C15&gt;0,+'Liquidación de IVA'!C15,0)</f>
        <v>0</v>
      </c>
      <c r="I9" s="63">
        <v>0</v>
      </c>
      <c r="J9" s="63">
        <v>0</v>
      </c>
      <c r="K9" s="63">
        <f>IF(+'Liquidación de IVA'!C21&gt;0,+'Liquidación de IVA'!C21,0)</f>
        <v>0</v>
      </c>
      <c r="L9" s="63">
        <v>0</v>
      </c>
      <c r="M9" s="63">
        <v>0</v>
      </c>
      <c r="N9" s="64">
        <f>+K9+H9+E9</f>
        <v>0</v>
      </c>
    </row>
    <row r="10" spans="1:14" ht="12.75">
      <c r="A10" s="62" t="s">
        <v>51</v>
      </c>
      <c r="B10" s="63">
        <v>0</v>
      </c>
      <c r="C10" s="63">
        <v>0</v>
      </c>
      <c r="D10" s="63">
        <v>0</v>
      </c>
      <c r="E10" s="63">
        <v>0</v>
      </c>
      <c r="F10" s="63">
        <v>0</v>
      </c>
      <c r="G10" s="63">
        <v>0</v>
      </c>
      <c r="H10" s="63">
        <v>0</v>
      </c>
      <c r="I10" s="63">
        <v>0</v>
      </c>
      <c r="J10" s="63">
        <v>0</v>
      </c>
      <c r="K10" s="63">
        <v>0</v>
      </c>
      <c r="L10" s="63">
        <v>0</v>
      </c>
      <c r="M10" s="63">
        <v>0</v>
      </c>
      <c r="N10" s="64">
        <f t="shared" si="2"/>
        <v>0</v>
      </c>
    </row>
    <row r="11" spans="1:14" ht="12.75">
      <c r="A11" s="62" t="s">
        <v>309</v>
      </c>
      <c r="B11" s="63">
        <v>0</v>
      </c>
      <c r="C11" s="63">
        <v>0</v>
      </c>
      <c r="D11" s="63">
        <v>0</v>
      </c>
      <c r="E11" s="63">
        <v>0</v>
      </c>
      <c r="F11" s="63">
        <v>0</v>
      </c>
      <c r="G11" s="63">
        <v>0</v>
      </c>
      <c r="H11" s="63">
        <v>0</v>
      </c>
      <c r="I11" s="63">
        <v>0</v>
      </c>
      <c r="J11" s="63">
        <v>0</v>
      </c>
      <c r="K11" s="63">
        <v>0</v>
      </c>
      <c r="L11" s="63">
        <v>0</v>
      </c>
      <c r="M11" s="63">
        <v>0</v>
      </c>
      <c r="N11" s="64">
        <f t="shared" si="2"/>
        <v>0</v>
      </c>
    </row>
    <row r="12" spans="1:14" s="6" customFormat="1" ht="12.75">
      <c r="A12" s="66" t="s">
        <v>53</v>
      </c>
      <c r="B12" s="67">
        <f>SUM(B5:B11)</f>
        <v>0</v>
      </c>
      <c r="C12" s="67">
        <f aca="true" t="shared" si="4" ref="C12:N12">SUM(C5:C11)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8">
        <f t="shared" si="4"/>
        <v>0</v>
      </c>
    </row>
    <row r="13" spans="1:14" ht="15.75" thickBot="1">
      <c r="A13" s="229" t="s">
        <v>54</v>
      </c>
      <c r="B13" s="230">
        <f aca="true" t="shared" si="5" ref="B13:M13">+B4-B12</f>
        <v>0</v>
      </c>
      <c r="C13" s="230">
        <f t="shared" si="5"/>
        <v>0</v>
      </c>
      <c r="D13" s="230">
        <f t="shared" si="5"/>
        <v>0</v>
      </c>
      <c r="E13" s="230">
        <f t="shared" si="5"/>
        <v>0</v>
      </c>
      <c r="F13" s="230">
        <f t="shared" si="5"/>
        <v>0</v>
      </c>
      <c r="G13" s="230">
        <f t="shared" si="5"/>
        <v>0</v>
      </c>
      <c r="H13" s="230">
        <f t="shared" si="5"/>
        <v>0</v>
      </c>
      <c r="I13" s="230">
        <f t="shared" si="5"/>
        <v>0</v>
      </c>
      <c r="J13" s="230">
        <f t="shared" si="5"/>
        <v>0</v>
      </c>
      <c r="K13" s="230">
        <f t="shared" si="5"/>
        <v>0</v>
      </c>
      <c r="L13" s="230">
        <f t="shared" si="5"/>
        <v>0</v>
      </c>
      <c r="M13" s="230">
        <f t="shared" si="5"/>
        <v>0</v>
      </c>
      <c r="N13" s="231"/>
    </row>
    <row r="14" spans="1:5" ht="10.5" customHeight="1" thickBot="1">
      <c r="A14" s="16"/>
      <c r="B14" s="16"/>
      <c r="C14" s="16"/>
      <c r="D14" s="16"/>
      <c r="E14" s="16"/>
    </row>
    <row r="15" spans="1:14" s="153" customFormat="1" ht="47.25" customHeight="1" thickBot="1">
      <c r="A15" s="220" t="s">
        <v>55</v>
      </c>
      <c r="B15" s="221" t="s">
        <v>57</v>
      </c>
      <c r="C15" s="221" t="s">
        <v>58</v>
      </c>
      <c r="D15" s="222" t="s">
        <v>59</v>
      </c>
      <c r="E15" s="154"/>
      <c r="F15" s="5"/>
      <c r="G15" s="5"/>
      <c r="H15" s="5"/>
      <c r="I15" s="5"/>
      <c r="J15" s="5"/>
      <c r="K15" s="5"/>
      <c r="L15" s="5"/>
      <c r="M15" s="5"/>
      <c r="N15" s="5"/>
    </row>
    <row r="16" spans="1:5" ht="12.75">
      <c r="A16" s="223" t="s">
        <v>45</v>
      </c>
      <c r="B16" s="224">
        <f>+B2</f>
        <v>0</v>
      </c>
      <c r="C16" s="224">
        <f>+B29</f>
        <v>0</v>
      </c>
      <c r="D16" s="225">
        <f>+C29</f>
        <v>-600</v>
      </c>
      <c r="E16" s="16"/>
    </row>
    <row r="17" spans="1:5" ht="12.75">
      <c r="A17" s="62" t="s">
        <v>46</v>
      </c>
      <c r="B17" s="63">
        <f>+N3</f>
        <v>0</v>
      </c>
      <c r="C17" s="63">
        <f>+'Cuenta de Pérdidas y Ganancias'!C3*(1+'Entrada datos y Explicaciones'!$B$91)</f>
        <v>0</v>
      </c>
      <c r="D17" s="65">
        <f>+'Cuenta de Pérdidas y Ganancias'!D3*(1+'Entrada datos y Explicaciones'!$B$91)</f>
        <v>0</v>
      </c>
      <c r="E17" s="16"/>
    </row>
    <row r="18" spans="1:5" ht="12.75">
      <c r="A18" s="62" t="s">
        <v>47</v>
      </c>
      <c r="B18" s="63">
        <v>0</v>
      </c>
      <c r="C18" s="63">
        <v>0</v>
      </c>
      <c r="D18" s="65">
        <v>0</v>
      </c>
      <c r="E18" s="16"/>
    </row>
    <row r="19" spans="1:5" ht="12.75">
      <c r="A19" s="226" t="s">
        <v>48</v>
      </c>
      <c r="B19" s="227">
        <f>+B16+B17+B18</f>
        <v>0</v>
      </c>
      <c r="C19" s="227">
        <f>+C16+C17+C18</f>
        <v>0</v>
      </c>
      <c r="D19" s="228">
        <f>+D16+D17+D18</f>
        <v>-600</v>
      </c>
      <c r="E19" s="16"/>
    </row>
    <row r="20" spans="1:5" ht="12.75">
      <c r="A20" s="62" t="s">
        <v>84</v>
      </c>
      <c r="B20" s="63">
        <f>+N5</f>
        <v>0</v>
      </c>
      <c r="C20" s="63">
        <v>0</v>
      </c>
      <c r="D20" s="65">
        <v>0</v>
      </c>
      <c r="E20" s="16"/>
    </row>
    <row r="21" spans="1:5" ht="11.25" customHeight="1">
      <c r="A21" s="62" t="s">
        <v>102</v>
      </c>
      <c r="B21" s="63">
        <f>+N6</f>
        <v>0</v>
      </c>
      <c r="C21" s="63">
        <f>+'Cuenta de Pérdidas y Ganancias'!C7*(1+'Entrada datos y Explicaciones'!$B$71)</f>
        <v>0</v>
      </c>
      <c r="D21" s="65">
        <f>+'Cuenta de Pérdidas y Ganancias'!D7*(1+'Entrada datos y Explicaciones'!$B$71)</f>
        <v>0</v>
      </c>
      <c r="E21" s="16"/>
    </row>
    <row r="22" spans="1:5" ht="12.75">
      <c r="A22" s="62" t="s">
        <v>103</v>
      </c>
      <c r="B22" s="63">
        <f>+N7</f>
        <v>0</v>
      </c>
      <c r="C22" s="63">
        <f>'Cuenta de Pérdidas y Ganancias'!C9+(('Cuenta de Pérdidas y Ganancias'!C12*(1+'Entrada datos y Explicaciones'!$B$50)))</f>
        <v>600</v>
      </c>
      <c r="D22" s="65">
        <f>'Cuenta de Pérdidas y Ganancias'!D9+(('Cuenta de Pérdidas y Ganancias'!D12*(1+'Entrada datos y Explicaciones'!$B$50)))</f>
        <v>3480</v>
      </c>
      <c r="E22" s="16"/>
    </row>
    <row r="23" spans="1:5" ht="12.75">
      <c r="A23" s="62" t="s">
        <v>49</v>
      </c>
      <c r="B23" s="63">
        <v>0</v>
      </c>
      <c r="C23" s="63">
        <v>0</v>
      </c>
      <c r="D23" s="65">
        <v>0</v>
      </c>
      <c r="E23" s="16"/>
    </row>
    <row r="24" spans="1:5" ht="12.75">
      <c r="A24" s="62" t="s">
        <v>50</v>
      </c>
      <c r="B24" s="63">
        <f>+N8</f>
        <v>0</v>
      </c>
      <c r="C24" s="63">
        <f>+B24</f>
        <v>0</v>
      </c>
      <c r="D24" s="65">
        <f>+C24</f>
        <v>0</v>
      </c>
      <c r="E24" s="16"/>
    </row>
    <row r="25" spans="1:5" ht="12.75">
      <c r="A25" s="62" t="s">
        <v>231</v>
      </c>
      <c r="B25" s="63">
        <f>+N9</f>
        <v>0</v>
      </c>
      <c r="C25" s="131">
        <f>IF(+'Liquidación de IVA'!C27&gt;0,+'Liquidación de IVA'!C38+'Liquidación de IVA'!C27,+'Liquidación de IVA'!C38)</f>
        <v>0</v>
      </c>
      <c r="D25" s="142">
        <f>IF(+'Liquidación de IVA'!C36&gt;0,+'Liquidación de IVA'!C50+'Liquidación de IVA'!C36,+'Liquidación de IVA'!C50)</f>
        <v>0</v>
      </c>
      <c r="E25" s="16"/>
    </row>
    <row r="26" spans="1:5" ht="12.75">
      <c r="A26" s="62" t="s">
        <v>51</v>
      </c>
      <c r="B26" s="63">
        <v>0</v>
      </c>
      <c r="C26" s="63">
        <f>+'Cuenta de Pérdidas y Ganancias'!B20</f>
        <v>0</v>
      </c>
      <c r="D26" s="65">
        <f>+'Cuenta de Pérdidas y Ganancias'!C20</f>
        <v>0</v>
      </c>
      <c r="E26" s="16"/>
    </row>
    <row r="27" spans="1:5" ht="12.75">
      <c r="A27" s="62" t="s">
        <v>52</v>
      </c>
      <c r="B27" s="63">
        <f>N11</f>
        <v>0</v>
      </c>
      <c r="C27" s="63">
        <f>+'Cuenta de Pérdidas y Ganancias'!C8*1.18</f>
        <v>0</v>
      </c>
      <c r="D27" s="65">
        <f>+'Cuenta de Pérdidas y Ganancias'!D8*1.18</f>
        <v>0</v>
      </c>
      <c r="E27" s="16"/>
    </row>
    <row r="28" spans="1:5" ht="12.75">
      <c r="A28" s="66" t="s">
        <v>53</v>
      </c>
      <c r="B28" s="67">
        <f>SUM(B20:B27)</f>
        <v>0</v>
      </c>
      <c r="C28" s="67">
        <f>SUM(C20:C27)</f>
        <v>600</v>
      </c>
      <c r="D28" s="68">
        <f>SUM(D20:D27)</f>
        <v>3480</v>
      </c>
      <c r="E28" s="18"/>
    </row>
    <row r="29" spans="1:5" ht="15.75" thickBot="1">
      <c r="A29" s="229" t="s">
        <v>54</v>
      </c>
      <c r="B29" s="230">
        <f>+B19-B28</f>
        <v>0</v>
      </c>
      <c r="C29" s="230">
        <f>+C19-C28</f>
        <v>-600</v>
      </c>
      <c r="D29" s="231">
        <f>+D19-D28</f>
        <v>-4080</v>
      </c>
      <c r="E29" s="16"/>
    </row>
    <row r="30" spans="1:5" ht="13.5" thickBot="1">
      <c r="A30" s="16"/>
      <c r="B30" s="16"/>
      <c r="C30" s="16"/>
      <c r="D30" s="16"/>
      <c r="E30" s="16"/>
    </row>
    <row r="31" spans="1:8" ht="13.5" customHeight="1" thickBot="1">
      <c r="A31" s="219" t="s">
        <v>104</v>
      </c>
      <c r="B31" s="82"/>
      <c r="C31" s="82"/>
      <c r="D31" s="82"/>
      <c r="E31" s="82"/>
      <c r="F31" s="82"/>
      <c r="G31" s="82"/>
      <c r="H31" s="82"/>
    </row>
    <row r="32" spans="1:9" ht="12.75">
      <c r="A32" s="309" t="s">
        <v>282</v>
      </c>
      <c r="B32" s="310"/>
      <c r="C32" s="310"/>
      <c r="D32" s="310"/>
      <c r="E32" s="310"/>
      <c r="F32" s="310"/>
      <c r="G32" s="310"/>
      <c r="H32" s="311"/>
      <c r="I32" s="16"/>
    </row>
    <row r="33" spans="1:9" ht="12.75">
      <c r="A33" s="312" t="s">
        <v>283</v>
      </c>
      <c r="B33" s="313"/>
      <c r="C33" s="313"/>
      <c r="D33" s="313"/>
      <c r="E33" s="313"/>
      <c r="F33" s="313"/>
      <c r="G33" s="313"/>
      <c r="H33" s="314"/>
      <c r="I33" s="16"/>
    </row>
    <row r="34" spans="1:8" ht="13.5" thickBot="1">
      <c r="A34" s="315"/>
      <c r="B34" s="316"/>
      <c r="C34" s="316"/>
      <c r="D34" s="316"/>
      <c r="E34" s="316"/>
      <c r="F34" s="316"/>
      <c r="G34" s="316"/>
      <c r="H34" s="317"/>
    </row>
    <row r="35" spans="1:9" ht="13.5" thickBot="1">
      <c r="A35" s="35"/>
      <c r="B35" s="16"/>
      <c r="C35" s="16"/>
      <c r="G35" s="16"/>
      <c r="H35" s="16"/>
      <c r="I35" s="16"/>
    </row>
    <row r="36" spans="1:9" ht="13.5" thickBot="1">
      <c r="A36" s="216" t="s">
        <v>284</v>
      </c>
      <c r="B36" s="217"/>
      <c r="C36" s="216">
        <f>IF($C$38=1,$B$7,IF($C$38=2,SUM($B$7:$C$7),IF($C$38=3,SUM($B$7:$D$7),IF($C$38=4,SUM($B$7:$E$7),IF($C$38=5,SUM($B$7:$F$7),IF($C$38=6,SUM($B$7:$G$7),IF($C$38=7,SUM($B$7:$H$7))))))))</f>
        <v>0</v>
      </c>
      <c r="D36" s="216" t="s">
        <v>285</v>
      </c>
      <c r="E36" s="217"/>
      <c r="F36" s="217"/>
      <c r="G36" s="217"/>
      <c r="H36" s="218"/>
      <c r="I36" s="16"/>
    </row>
    <row r="37" ht="13.5" thickBot="1"/>
    <row r="38" spans="1:3" ht="13.5" thickBot="1">
      <c r="A38" s="5" t="s">
        <v>296</v>
      </c>
      <c r="C38" s="284">
        <v>3</v>
      </c>
    </row>
    <row r="39" ht="12.75">
      <c r="A39" s="5" t="s">
        <v>308</v>
      </c>
    </row>
  </sheetData>
  <sheetProtection/>
  <mergeCells count="3">
    <mergeCell ref="A32:H32"/>
    <mergeCell ref="A33:H33"/>
    <mergeCell ref="A34:H34"/>
  </mergeCells>
  <dataValidations count="1">
    <dataValidation type="list" allowBlank="1" showInputMessage="1" showErrorMessage="1" sqref="C38">
      <formula1>"1,2,3,4,5,6,7,8,9"</formula1>
    </dataValidation>
  </dataValidations>
  <printOptions/>
  <pageMargins left="0.7480314960629921" right="0.7480314960629921" top="0.984251968503937" bottom="0.984251968503937" header="0" footer="0"/>
  <pageSetup horizontalDpi="600" verticalDpi="600" orientation="landscape" paperSize="9" scale="60" r:id="rId3"/>
  <headerFooter alignWithMargins="0">
    <oddHeader>&amp;L&amp;G&amp;R&amp;G</oddHeader>
    <oddFooter>&amp;L&amp;G&amp;C&amp;G</oddFooter>
  </headerFooter>
  <ignoredErrors>
    <ignoredError sqref="N4 N9" formula="1"/>
  </ignoredErrors>
  <drawing r:id="rId1"/>
  <legacyDrawingHF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11.421875" defaultRowHeight="12.75"/>
  <cols>
    <col min="1" max="1" width="62.8515625" style="0" customWidth="1"/>
    <col min="2" max="2" width="13.28125" style="13" customWidth="1"/>
    <col min="3" max="3" width="14.57421875" style="13" customWidth="1"/>
    <col min="4" max="4" width="17.57421875" style="13" customWidth="1"/>
    <col min="5" max="5" width="11.8515625" style="0" bestFit="1" customWidth="1"/>
    <col min="6" max="6" width="12.8515625" style="0" bestFit="1" customWidth="1"/>
    <col min="7" max="7" width="17.00390625" style="0" customWidth="1"/>
    <col min="8" max="8" width="12.8515625" style="0" bestFit="1" customWidth="1"/>
  </cols>
  <sheetData>
    <row r="1" spans="1:4" ht="36.75" customHeight="1">
      <c r="A1" s="318" t="s">
        <v>245</v>
      </c>
      <c r="B1" s="319"/>
      <c r="C1" s="319"/>
      <c r="D1" s="320"/>
    </row>
    <row r="2" spans="1:5" ht="15.75" customHeight="1">
      <c r="A2" s="232"/>
      <c r="B2" s="233" t="s">
        <v>0</v>
      </c>
      <c r="C2" s="233" t="s">
        <v>1</v>
      </c>
      <c r="D2" s="233" t="s">
        <v>21</v>
      </c>
      <c r="E2" s="15"/>
    </row>
    <row r="3" spans="1:5" ht="16.5" customHeight="1">
      <c r="A3" s="234" t="s">
        <v>156</v>
      </c>
      <c r="B3" s="235">
        <f>SUM(B4:B5)</f>
        <v>0</v>
      </c>
      <c r="C3" s="235">
        <f>SUM(C4:C5)</f>
        <v>0</v>
      </c>
      <c r="D3" s="235">
        <f>SUM(D4:D5)</f>
        <v>0</v>
      </c>
      <c r="E3" s="15"/>
    </row>
    <row r="4" spans="1:5" ht="16.5" customHeight="1">
      <c r="A4" s="89" t="s">
        <v>150</v>
      </c>
      <c r="B4" s="59">
        <f>'Entrada datos y Explicaciones'!B90</f>
        <v>0</v>
      </c>
      <c r="C4" s="59">
        <f>B4*1.2</f>
        <v>0</v>
      </c>
      <c r="D4" s="59">
        <f>C4*1.2</f>
        <v>0</v>
      </c>
      <c r="E4" s="17"/>
    </row>
    <row r="5" spans="1:5" ht="16.5" customHeight="1">
      <c r="A5" s="89" t="s">
        <v>151</v>
      </c>
      <c r="B5" s="61"/>
      <c r="C5" s="61">
        <f>B5*120%</f>
        <v>0</v>
      </c>
      <c r="D5" s="61">
        <f>C5*120%</f>
        <v>0</v>
      </c>
      <c r="E5" s="15"/>
    </row>
    <row r="6" spans="1:5" ht="16.5" customHeight="1">
      <c r="A6" s="234" t="s">
        <v>157</v>
      </c>
      <c r="B6" s="235">
        <f>SUM(B7:B8)</f>
        <v>0</v>
      </c>
      <c r="C6" s="235">
        <f>SUM(C7:C8)</f>
        <v>0</v>
      </c>
      <c r="D6" s="235">
        <f>SUM(D7:D8)</f>
        <v>0</v>
      </c>
      <c r="E6" s="15"/>
    </row>
    <row r="7" spans="1:5" ht="16.5" customHeight="1">
      <c r="A7" s="57" t="s">
        <v>152</v>
      </c>
      <c r="B7" s="94">
        <f>+'Entrada datos y Explicaciones'!B70</f>
        <v>0</v>
      </c>
      <c r="C7" s="58">
        <f>B7*120%</f>
        <v>0</v>
      </c>
      <c r="D7" s="58">
        <f>C7*120%</f>
        <v>0</v>
      </c>
      <c r="E7" s="15"/>
    </row>
    <row r="8" spans="1:5" ht="16.5" customHeight="1">
      <c r="A8" s="57" t="s">
        <v>153</v>
      </c>
      <c r="B8" s="58"/>
      <c r="C8" s="58"/>
      <c r="D8" s="58"/>
      <c r="E8" s="15"/>
    </row>
    <row r="9" spans="1:5" ht="16.5" customHeight="1">
      <c r="A9" s="234" t="s">
        <v>158</v>
      </c>
      <c r="B9" s="235">
        <f>SUM(B10:B11)</f>
        <v>0</v>
      </c>
      <c r="C9" s="235">
        <f>SUM(C10:C11)</f>
        <v>600</v>
      </c>
      <c r="D9" s="235">
        <f>SUM(D10:D11)</f>
        <v>3480</v>
      </c>
      <c r="E9" s="15"/>
    </row>
    <row r="10" spans="1:5" ht="16.5" customHeight="1">
      <c r="A10" s="89" t="s">
        <v>167</v>
      </c>
      <c r="B10" s="59">
        <f>+'Gastos de Personal'!B25</f>
        <v>0</v>
      </c>
      <c r="C10" s="59">
        <f>+'Gastos de Personal'!C25</f>
        <v>0</v>
      </c>
      <c r="D10" s="59">
        <f>+'Gastos de Personal'!D25</f>
        <v>0</v>
      </c>
      <c r="E10" s="15"/>
    </row>
    <row r="11" spans="1:5" ht="16.5" customHeight="1">
      <c r="A11" s="91" t="s">
        <v>154</v>
      </c>
      <c r="B11" s="59">
        <f>+'Gastos de Personal'!B26</f>
        <v>0</v>
      </c>
      <c r="C11" s="59">
        <f>+'Gastos de Personal'!C26</f>
        <v>600</v>
      </c>
      <c r="D11" s="59">
        <f>+'Gastos de Personal'!D26</f>
        <v>3480</v>
      </c>
      <c r="E11" s="15"/>
    </row>
    <row r="12" spans="1:5" ht="16.5" customHeight="1">
      <c r="A12" s="234" t="s">
        <v>159</v>
      </c>
      <c r="B12" s="235">
        <f>SUM(B13:B15)</f>
        <v>0</v>
      </c>
      <c r="C12" s="235">
        <f>SUM(C13:C15)</f>
        <v>0</v>
      </c>
      <c r="D12" s="235">
        <f>SUM(D13:D15)</f>
        <v>0</v>
      </c>
      <c r="E12" s="15"/>
    </row>
    <row r="13" spans="1:5" ht="16.5" customHeight="1">
      <c r="A13" s="89" t="s">
        <v>168</v>
      </c>
      <c r="B13" s="94">
        <f>+'Entrada datos y Explicaciones'!B53-B9</f>
        <v>0</v>
      </c>
      <c r="C13" s="58">
        <f>+(B13-'Entrada datos y Explicaciones'!B45)*1.05</f>
        <v>0</v>
      </c>
      <c r="D13" s="58">
        <f>+C13*105%</f>
        <v>0</v>
      </c>
      <c r="E13" s="15"/>
    </row>
    <row r="14" spans="1:5" ht="16.5" customHeight="1">
      <c r="A14" s="57" t="s">
        <v>155</v>
      </c>
      <c r="B14" s="92"/>
      <c r="C14" s="92"/>
      <c r="D14" s="92"/>
      <c r="E14" s="15"/>
    </row>
    <row r="15" spans="1:5" ht="16.5" customHeight="1">
      <c r="A15" s="102" t="s">
        <v>206</v>
      </c>
      <c r="B15" s="135"/>
      <c r="C15" s="59"/>
      <c r="D15" s="59"/>
      <c r="E15" s="15"/>
    </row>
    <row r="16" spans="1:9" s="1" customFormat="1" ht="16.5" customHeight="1">
      <c r="A16" s="234" t="s">
        <v>182</v>
      </c>
      <c r="B16" s="235">
        <f>+D40</f>
        <v>0</v>
      </c>
      <c r="C16" s="235">
        <f>+B16</f>
        <v>0</v>
      </c>
      <c r="D16" s="235">
        <f>+C16</f>
        <v>0</v>
      </c>
      <c r="E16" s="85"/>
      <c r="F16"/>
      <c r="G16"/>
      <c r="H16"/>
      <c r="I16"/>
    </row>
    <row r="17" spans="1:5" ht="16.5" customHeight="1">
      <c r="A17" s="234" t="s">
        <v>220</v>
      </c>
      <c r="B17" s="235">
        <f>+B3-B6-B9-B12-B16</f>
        <v>0</v>
      </c>
      <c r="C17" s="235">
        <f>+C3-C6-C9-C12-C16</f>
        <v>-600</v>
      </c>
      <c r="D17" s="235">
        <f>+D3-D6-D9-D12-D16</f>
        <v>-3480</v>
      </c>
      <c r="E17" s="15"/>
    </row>
    <row r="18" spans="1:5" ht="12.75">
      <c r="A18" s="60" t="s">
        <v>162</v>
      </c>
      <c r="B18" s="61">
        <f>-Préstamo!E16</f>
        <v>0</v>
      </c>
      <c r="C18" s="61">
        <f>-Préstamo!E28</f>
        <v>0</v>
      </c>
      <c r="D18" s="61">
        <f>-Préstamo!E40</f>
        <v>0</v>
      </c>
      <c r="E18" s="15"/>
    </row>
    <row r="19" spans="1:5" ht="15.75" customHeight="1">
      <c r="A19" s="234" t="s">
        <v>160</v>
      </c>
      <c r="B19" s="235">
        <f>+B17-B18</f>
        <v>0</v>
      </c>
      <c r="C19" s="235">
        <f>+C17-C18</f>
        <v>-600</v>
      </c>
      <c r="D19" s="235">
        <f>+D17-D18</f>
        <v>-3480</v>
      </c>
      <c r="E19" s="15"/>
    </row>
    <row r="20" spans="1:5" ht="12.75">
      <c r="A20" s="60" t="s">
        <v>163</v>
      </c>
      <c r="B20" s="61">
        <f>IF(+B19*25%&gt;0,+B19*25%,0)</f>
        <v>0</v>
      </c>
      <c r="C20" s="61">
        <f>IF(+C19*25%&gt;0,+C19*25%,0)</f>
        <v>0</v>
      </c>
      <c r="D20" s="61">
        <f>IF(+D19*25%&gt;0,+D19*25%,0)</f>
        <v>0</v>
      </c>
      <c r="E20" s="15"/>
    </row>
    <row r="21" spans="1:5" ht="12.75">
      <c r="A21" s="234" t="s">
        <v>161</v>
      </c>
      <c r="B21" s="235">
        <f>+B19-B20</f>
        <v>0</v>
      </c>
      <c r="C21" s="235">
        <f>+C19-C20</f>
        <v>-600</v>
      </c>
      <c r="D21" s="235">
        <f>+D19-D20</f>
        <v>-3480</v>
      </c>
      <c r="E21" s="15"/>
    </row>
    <row r="22" spans="5:8" ht="12.75">
      <c r="E22" s="15"/>
      <c r="F22" s="15"/>
      <c r="G22" s="16"/>
      <c r="H22" s="16"/>
    </row>
    <row r="23" spans="1:8" ht="39.75" customHeight="1">
      <c r="A23" s="125" t="s">
        <v>169</v>
      </c>
      <c r="B23"/>
      <c r="C23"/>
      <c r="D23"/>
      <c r="E23" s="15"/>
      <c r="F23" s="15"/>
      <c r="G23" s="15"/>
      <c r="H23" s="15"/>
    </row>
    <row r="24" spans="1:4" ht="12.75">
      <c r="A24" s="125" t="s">
        <v>266</v>
      </c>
      <c r="B24"/>
      <c r="C24"/>
      <c r="D24"/>
    </row>
    <row r="25" ht="12.75">
      <c r="A25" s="98" t="s">
        <v>221</v>
      </c>
    </row>
    <row r="26" ht="13.5" customHeight="1"/>
    <row r="28" spans="1:4" s="90" customFormat="1" ht="12.75">
      <c r="A28" s="234" t="s">
        <v>261</v>
      </c>
      <c r="B28" s="235" t="s">
        <v>262</v>
      </c>
      <c r="C28" s="235" t="s">
        <v>263</v>
      </c>
      <c r="D28" s="236" t="s">
        <v>264</v>
      </c>
    </row>
    <row r="29" spans="1:4" s="90" customFormat="1" ht="12.75">
      <c r="A29" s="138" t="str">
        <f>+'Plan de Inversiones '!A5</f>
        <v>Patentes, licencias y marcas</v>
      </c>
      <c r="B29" s="138">
        <f>+'Plan de Inversiones '!B5</f>
        <v>0</v>
      </c>
      <c r="C29" s="139">
        <v>0.15</v>
      </c>
      <c r="D29" s="138">
        <f>+B29*C29</f>
        <v>0</v>
      </c>
    </row>
    <row r="30" spans="1:4" s="90" customFormat="1" ht="12.75">
      <c r="A30" s="138" t="str">
        <f>+'Plan de Inversiones '!A6</f>
        <v>Derechos de traspaso</v>
      </c>
      <c r="B30" s="138">
        <f>+'Plan de Inversiones '!B6</f>
        <v>0</v>
      </c>
      <c r="C30" s="139">
        <v>0.1</v>
      </c>
      <c r="D30" s="138">
        <f aca="true" t="shared" si="0" ref="D30:D39">+B30*C30</f>
        <v>0</v>
      </c>
    </row>
    <row r="31" spans="1:4" s="90" customFormat="1" ht="12.75">
      <c r="A31" s="138" t="str">
        <f>+'Plan de Inversiones '!A7</f>
        <v>Aplicaciones informáticas</v>
      </c>
      <c r="B31" s="138">
        <f>+'Plan de Inversiones '!B7</f>
        <v>0</v>
      </c>
      <c r="C31" s="139">
        <v>0.26</v>
      </c>
      <c r="D31" s="138">
        <f t="shared" si="0"/>
        <v>0</v>
      </c>
    </row>
    <row r="32" spans="1:4" s="90" customFormat="1" ht="12.75">
      <c r="A32" s="138" t="str">
        <f>+'Plan de Inversiones '!A8</f>
        <v>Otros</v>
      </c>
      <c r="B32" s="138">
        <f>+'Plan de Inversiones '!B8</f>
        <v>0</v>
      </c>
      <c r="C32" s="139">
        <v>0.15</v>
      </c>
      <c r="D32" s="138">
        <f t="shared" si="0"/>
        <v>0</v>
      </c>
    </row>
    <row r="33" spans="1:4" ht="12.75">
      <c r="A33" s="138" t="str">
        <f>+'Plan de Inversiones '!A11</f>
        <v>Construcciones</v>
      </c>
      <c r="B33" s="138">
        <f>+'Plan de Inversiones '!B11</f>
        <v>0</v>
      </c>
      <c r="C33" s="139">
        <v>0.2</v>
      </c>
      <c r="D33" s="138">
        <f t="shared" si="0"/>
        <v>0</v>
      </c>
    </row>
    <row r="34" spans="1:4" ht="12.75">
      <c r="A34" s="138" t="str">
        <f>+'Plan de Inversiones '!A12</f>
        <v>Maquinaria</v>
      </c>
      <c r="B34" s="138">
        <f>+'Plan de Inversiones '!B12</f>
        <v>0</v>
      </c>
      <c r="C34" s="139">
        <v>0.12</v>
      </c>
      <c r="D34" s="138">
        <f t="shared" si="0"/>
        <v>0</v>
      </c>
    </row>
    <row r="35" spans="1:4" ht="12.75">
      <c r="A35" s="138" t="str">
        <f>+'Plan de Inversiones '!A13</f>
        <v>Herramientas y útiles</v>
      </c>
      <c r="B35" s="138">
        <f>+'Plan de Inversiones '!B13</f>
        <v>0</v>
      </c>
      <c r="C35" s="139">
        <v>0.3</v>
      </c>
      <c r="D35" s="138">
        <f t="shared" si="0"/>
        <v>0</v>
      </c>
    </row>
    <row r="36" spans="1:5" ht="12.75">
      <c r="A36" s="138" t="str">
        <f>+'Plan de Inversiones '!A14</f>
        <v>Mobiliario</v>
      </c>
      <c r="B36" s="138">
        <f>+'Plan de Inversiones '!B14</f>
        <v>0</v>
      </c>
      <c r="C36" s="139">
        <v>0.1</v>
      </c>
      <c r="D36" s="138">
        <f t="shared" si="0"/>
        <v>0</v>
      </c>
      <c r="E36" s="93"/>
    </row>
    <row r="37" spans="1:4" ht="12.75">
      <c r="A37" s="138" t="str">
        <f>+'Plan de Inversiones '!A15</f>
        <v>Equipos informáticos</v>
      </c>
      <c r="B37" s="138">
        <f>+'Plan de Inversiones '!B15</f>
        <v>0</v>
      </c>
      <c r="C37" s="139">
        <v>0.26</v>
      </c>
      <c r="D37" s="138">
        <f t="shared" si="0"/>
        <v>0</v>
      </c>
    </row>
    <row r="38" spans="1:4" ht="12.75">
      <c r="A38" s="138" t="str">
        <f>+'Plan de Inversiones '!A16</f>
        <v>Elementos de transporte</v>
      </c>
      <c r="B38" s="138">
        <f>+'Plan de Inversiones '!B16</f>
        <v>0</v>
      </c>
      <c r="C38" s="139">
        <v>0.16</v>
      </c>
      <c r="D38" s="138">
        <f t="shared" si="0"/>
        <v>0</v>
      </c>
    </row>
    <row r="39" spans="1:4" s="93" customFormat="1" ht="12.75">
      <c r="A39" s="138" t="str">
        <f>+'Plan de Inversiones '!A17</f>
        <v>Otros</v>
      </c>
      <c r="B39" s="138">
        <f>+'Plan de Inversiones '!B17</f>
        <v>0</v>
      </c>
      <c r="C39" s="139">
        <v>0.1</v>
      </c>
      <c r="D39" s="138">
        <f t="shared" si="0"/>
        <v>0</v>
      </c>
    </row>
    <row r="40" spans="1:4" s="93" customFormat="1" ht="12.75">
      <c r="A40" s="234" t="s">
        <v>265</v>
      </c>
      <c r="B40" s="235">
        <f>SUM(B29:B39)</f>
        <v>0</v>
      </c>
      <c r="C40" s="237"/>
      <c r="D40" s="235">
        <f>SUM(D29:D39)</f>
        <v>0</v>
      </c>
    </row>
    <row r="41" spans="1:4" s="93" customFormat="1" ht="12.75">
      <c r="A41"/>
      <c r="B41" s="13"/>
      <c r="C41" s="13"/>
      <c r="D41" s="13"/>
    </row>
    <row r="42" spans="1:4" s="88" customFormat="1" ht="12.75">
      <c r="A42"/>
      <c r="B42" s="13"/>
      <c r="C42" s="13"/>
      <c r="D42" s="13"/>
    </row>
    <row r="43" spans="1:4" s="88" customFormat="1" ht="12.75">
      <c r="A43"/>
      <c r="B43" s="13"/>
      <c r="C43" s="13"/>
      <c r="D43" s="13"/>
    </row>
    <row r="44" spans="1:4" s="88" customFormat="1" ht="12.75">
      <c r="A44"/>
      <c r="B44" s="13"/>
      <c r="C44" s="13"/>
      <c r="D44" s="13"/>
    </row>
    <row r="45" spans="1:4" s="88" customFormat="1" ht="12.75">
      <c r="A45"/>
      <c r="B45" s="13"/>
      <c r="C45" s="13"/>
      <c r="D45" s="13"/>
    </row>
    <row r="46" spans="1:4" s="88" customFormat="1" ht="12.75">
      <c r="A46"/>
      <c r="B46" s="13"/>
      <c r="C46" s="13"/>
      <c r="D46" s="13"/>
    </row>
    <row r="47" spans="1:4" s="88" customFormat="1" ht="12.75">
      <c r="A47"/>
      <c r="B47" s="13"/>
      <c r="C47" s="13"/>
      <c r="D47" s="13"/>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colBreaks count="1" manualBreakCount="1">
    <brk id="4" max="65535" man="1"/>
  </colBreaks>
  <drawing r:id="rId1"/>
  <legacyDrawingHF r:id="rId2"/>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4"/>
    </sheetView>
  </sheetViews>
  <sheetFormatPr defaultColWidth="11.421875" defaultRowHeight="12.75"/>
  <cols>
    <col min="1" max="1" width="48.140625" style="0" customWidth="1"/>
    <col min="2" max="2" width="12.140625" style="5" customWidth="1"/>
    <col min="3" max="3" width="11.421875" style="5" customWidth="1"/>
    <col min="4" max="4" width="11.8515625" style="0" bestFit="1" customWidth="1"/>
  </cols>
  <sheetData>
    <row r="1" spans="1:4" ht="48" customHeight="1">
      <c r="A1" s="321" t="s">
        <v>307</v>
      </c>
      <c r="B1" s="322"/>
      <c r="C1" s="322"/>
      <c r="D1" s="323"/>
    </row>
    <row r="2" spans="1:4" ht="27" customHeight="1" thickBot="1">
      <c r="A2" s="238"/>
      <c r="B2" s="239" t="s">
        <v>105</v>
      </c>
      <c r="C2" s="239" t="s">
        <v>63</v>
      </c>
      <c r="D2" s="240" t="s">
        <v>106</v>
      </c>
    </row>
    <row r="3" spans="1:4" ht="5.25" customHeight="1" thickBot="1">
      <c r="A3" s="28"/>
      <c r="B3" s="36"/>
      <c r="C3" s="36"/>
      <c r="D3" s="28"/>
    </row>
    <row r="4" spans="1:5" s="1" customFormat="1" ht="15.75" customHeight="1" thickBot="1">
      <c r="A4" s="241" t="s">
        <v>133</v>
      </c>
      <c r="B4" s="70"/>
      <c r="C4" s="70"/>
      <c r="D4" s="70"/>
      <c r="E4" s="56"/>
    </row>
    <row r="5" spans="1:4" ht="18.75" customHeight="1">
      <c r="A5" s="38" t="s">
        <v>67</v>
      </c>
      <c r="B5" s="41"/>
      <c r="C5" s="71">
        <f>+'Plan de Inversiones '!B25</f>
        <v>0</v>
      </c>
      <c r="D5" s="44">
        <f>+B5+C5</f>
        <v>0</v>
      </c>
    </row>
    <row r="6" spans="1:5" ht="18.75" customHeight="1">
      <c r="A6" s="24" t="s">
        <v>70</v>
      </c>
      <c r="B6" s="19">
        <f>+('Ppto de Tesorería Año 1'!B3+'Ppto de Tesorería Año 1'!C3+'Ppto de Tesorería Año 1'!D3)/(1+'Entrada datos y Explicaciones'!$B$91)</f>
        <v>0</v>
      </c>
      <c r="C6" s="19">
        <f>+B6*'Entrada datos y Explicaciones'!$B$91</f>
        <v>0</v>
      </c>
      <c r="D6" s="39">
        <f>+B6+C6</f>
        <v>0</v>
      </c>
      <c r="E6" s="5"/>
    </row>
    <row r="7" spans="1:5" ht="18.75" customHeight="1">
      <c r="A7" s="24" t="s">
        <v>242</v>
      </c>
      <c r="B7" s="19">
        <f>('Ppto de Tesorería Año 1'!B6+'Ppto de Tesorería Año 1'!C6+'Ppto de Tesorería Año 1'!D6+'Ppto de Tesorería Año 1'!B11+'Ppto de Tesorería Año 1'!C11+'Ppto de Tesorería Año 1'!D11)/(1+'Entrada datos y Explicaciones'!$B$71)</f>
        <v>0</v>
      </c>
      <c r="C7" s="19">
        <f>+B7*'Entrada datos y Explicaciones'!$B$71</f>
        <v>0</v>
      </c>
      <c r="D7" s="39">
        <f>+B7+C7</f>
        <v>0</v>
      </c>
      <c r="E7" s="5"/>
    </row>
    <row r="8" spans="1:4" ht="18.75" customHeight="1">
      <c r="A8" s="24" t="s">
        <v>68</v>
      </c>
      <c r="B8" s="19">
        <f>+('Entrada datos y Explicaciones'!B47-'Entrada datos y Explicaciones'!B46)+(('Entrada datos y Explicaciones'!B47-'Entrada datos y Explicaciones'!B46-'Entrada datos y Explicaciones'!B45)*2)</f>
        <v>0</v>
      </c>
      <c r="C8" s="19">
        <f>+B8*+'Entrada datos y Explicaciones'!$B$50</f>
        <v>0</v>
      </c>
      <c r="D8" s="39">
        <f>+B8+C8</f>
        <v>0</v>
      </c>
    </row>
    <row r="9" spans="1:4" ht="13.5" thickBot="1">
      <c r="A9" s="242" t="s">
        <v>69</v>
      </c>
      <c r="B9" s="42"/>
      <c r="C9" s="243">
        <f>+C6-C5-C7-C8</f>
        <v>0</v>
      </c>
      <c r="D9" s="43"/>
    </row>
    <row r="10" spans="1:4" ht="5.25" customHeight="1" thickBot="1">
      <c r="A10" s="28"/>
      <c r="B10" s="36"/>
      <c r="C10" s="36"/>
      <c r="D10" s="28"/>
    </row>
    <row r="11" spans="1:4" ht="18.75" customHeight="1">
      <c r="A11" s="38" t="s">
        <v>234</v>
      </c>
      <c r="B11" s="41"/>
      <c r="C11" s="41">
        <f>IF(C9&lt;0,C9,0)</f>
        <v>0</v>
      </c>
      <c r="D11" s="23"/>
    </row>
    <row r="12" spans="1:9" ht="18.75" customHeight="1">
      <c r="A12" s="24" t="s">
        <v>72</v>
      </c>
      <c r="B12" s="19">
        <f>+('Ppto de Tesorería Año 1'!E3+'Ppto de Tesorería Año 1'!F3+'Ppto de Tesorería Año 1'!G3)/(1+'Entrada datos y Explicaciones'!$B$91)</f>
        <v>0</v>
      </c>
      <c r="C12" s="19">
        <f>+B12*'Entrada datos y Explicaciones'!B$91</f>
        <v>0</v>
      </c>
      <c r="D12" s="39">
        <f>+B12+C12</f>
        <v>0</v>
      </c>
      <c r="H12" s="163"/>
      <c r="I12" s="5"/>
    </row>
    <row r="13" spans="1:4" ht="18.75" customHeight="1">
      <c r="A13" s="24" t="s">
        <v>62</v>
      </c>
      <c r="B13" s="19">
        <f>('Ppto de Tesorería Año 1'!E6+'Ppto de Tesorería Año 1'!F6+'Ppto de Tesorería Año 1'!G6+'Ppto de Tesorería Año 1'!E11+'Ppto de Tesorería Año 1'!F11+'Ppto de Tesorería Año 1'!G11)/(1+'Entrada datos y Explicaciones'!$B$71)</f>
        <v>0</v>
      </c>
      <c r="C13" s="19">
        <f>+B13*'Entrada datos y Explicaciones'!B$71</f>
        <v>0</v>
      </c>
      <c r="D13" s="39">
        <f>+B13+C13</f>
        <v>0</v>
      </c>
    </row>
    <row r="14" spans="1:4" ht="18.75" customHeight="1">
      <c r="A14" s="24" t="s">
        <v>68</v>
      </c>
      <c r="B14" s="19">
        <f>+(('Entrada datos y Explicaciones'!B52*3)-('Entrada datos y Explicaciones'!B38*3))/(1+'Entrada datos y Explicaciones'!$B$50)</f>
        <v>0</v>
      </c>
      <c r="C14" s="19">
        <f>+B14*+'Entrada datos y Explicaciones'!$B$50</f>
        <v>0</v>
      </c>
      <c r="D14" s="39">
        <f>+B14+C14</f>
        <v>0</v>
      </c>
    </row>
    <row r="15" spans="1:4" ht="14.25" customHeight="1" thickBot="1">
      <c r="A15" s="242" t="s">
        <v>71</v>
      </c>
      <c r="B15" s="42"/>
      <c r="C15" s="243">
        <f>+C12+C11-C13-C14</f>
        <v>0</v>
      </c>
      <c r="D15" s="43"/>
    </row>
    <row r="16" spans="2:3" s="28" customFormat="1" ht="5.25" customHeight="1" thickBot="1">
      <c r="B16" s="36"/>
      <c r="C16" s="36"/>
    </row>
    <row r="17" spans="1:4" ht="18.75" customHeight="1">
      <c r="A17" s="38" t="s">
        <v>235</v>
      </c>
      <c r="B17" s="41"/>
      <c r="C17" s="41">
        <f>IF(C15&lt;0,C15,0)</f>
        <v>0</v>
      </c>
      <c r="D17" s="23"/>
    </row>
    <row r="18" spans="1:4" ht="18.75" customHeight="1">
      <c r="A18" s="24" t="s">
        <v>73</v>
      </c>
      <c r="B18" s="19">
        <f>+('Ppto de Tesorería Año 1'!H3+'Ppto de Tesorería Año 1'!I3+'Ppto de Tesorería Año 1'!J3)/(1+'Entrada datos y Explicaciones'!$B$91)</f>
        <v>0</v>
      </c>
      <c r="C18" s="19">
        <f>+B18*'Entrada datos y Explicaciones'!B$91</f>
        <v>0</v>
      </c>
      <c r="D18" s="39">
        <f>+B18+C18</f>
        <v>0</v>
      </c>
    </row>
    <row r="19" spans="1:4" ht="18.75" customHeight="1">
      <c r="A19" s="24" t="s">
        <v>242</v>
      </c>
      <c r="B19" s="19">
        <f>('Ppto de Tesorería Año 1'!H6+'Ppto de Tesorería Año 1'!I6+'Ppto de Tesorería Año 1'!J6+'Ppto de Tesorería Año 1'!H11+'Ppto de Tesorería Año 1'!I11+'Ppto de Tesorería Año 1'!J11)/(1+'Entrada datos y Explicaciones'!$B$71)</f>
        <v>0</v>
      </c>
      <c r="C19" s="19">
        <f>+B19*'Entrada datos y Explicaciones'!B$71</f>
        <v>0</v>
      </c>
      <c r="D19" s="39">
        <f>+B19+C19</f>
        <v>0</v>
      </c>
    </row>
    <row r="20" spans="1:4" ht="18.75" customHeight="1">
      <c r="A20" s="24" t="s">
        <v>68</v>
      </c>
      <c r="B20" s="19">
        <f>+B14</f>
        <v>0</v>
      </c>
      <c r="C20" s="19">
        <f>+B20*+'Entrada datos y Explicaciones'!$B$50</f>
        <v>0</v>
      </c>
      <c r="D20" s="39">
        <f>+D14</f>
        <v>0</v>
      </c>
    </row>
    <row r="21" spans="1:4" ht="18.75" customHeight="1" thickBot="1">
      <c r="A21" s="242" t="s">
        <v>74</v>
      </c>
      <c r="B21" s="42"/>
      <c r="C21" s="243">
        <f>+C18-C19-C20+C17</f>
        <v>0</v>
      </c>
      <c r="D21" s="43"/>
    </row>
    <row r="22" spans="2:3" s="28" customFormat="1" ht="6" customHeight="1" thickBot="1">
      <c r="B22" s="36"/>
      <c r="C22" s="36"/>
    </row>
    <row r="23" spans="1:4" ht="18.75" customHeight="1">
      <c r="A23" s="38" t="s">
        <v>233</v>
      </c>
      <c r="B23" s="41"/>
      <c r="C23" s="41">
        <f>IF(C21&lt;0,C21,0)</f>
        <v>0</v>
      </c>
      <c r="D23" s="23"/>
    </row>
    <row r="24" spans="1:4" ht="18.75" customHeight="1">
      <c r="A24" s="24" t="s">
        <v>75</v>
      </c>
      <c r="B24" s="19">
        <f>+('Ppto de Tesorería Año 1'!K3+'Ppto de Tesorería Año 1'!L3+'Ppto de Tesorería Año 1'!M3)/(1+'Entrada datos y Explicaciones'!$B$91)</f>
        <v>0</v>
      </c>
      <c r="C24" s="19">
        <f>+B24*'Entrada datos y Explicaciones'!B$91</f>
        <v>0</v>
      </c>
      <c r="D24" s="39">
        <f>+B24+C24</f>
        <v>0</v>
      </c>
    </row>
    <row r="25" spans="1:4" ht="18.75" customHeight="1">
      <c r="A25" s="24" t="s">
        <v>242</v>
      </c>
      <c r="B25" s="19">
        <f>('Ppto de Tesorería Año 1'!K6+'Ppto de Tesorería Año 1'!L6+'Ppto de Tesorería Año 1'!M6+'Ppto de Tesorería Año 1'!K11+'Ppto de Tesorería Año 1'!L11+'Ppto de Tesorería Año 1'!M11)/(1+'Entrada datos y Explicaciones'!$B$71)</f>
        <v>0</v>
      </c>
      <c r="C25" s="19">
        <f>+B25*'Entrada datos y Explicaciones'!B$71</f>
        <v>0</v>
      </c>
      <c r="D25" s="39">
        <f>+B25+C25</f>
        <v>0</v>
      </c>
    </row>
    <row r="26" spans="1:4" ht="18.75" customHeight="1">
      <c r="A26" s="24" t="s">
        <v>68</v>
      </c>
      <c r="B26" s="19">
        <f>+B20</f>
        <v>0</v>
      </c>
      <c r="C26" s="19">
        <f>+B26*+'Entrada datos y Explicaciones'!$B$50</f>
        <v>0</v>
      </c>
      <c r="D26" s="39">
        <f>+B26+C26</f>
        <v>0</v>
      </c>
    </row>
    <row r="27" spans="1:4" ht="18.75" customHeight="1" thickBot="1">
      <c r="A27" s="242" t="s">
        <v>76</v>
      </c>
      <c r="B27" s="42"/>
      <c r="C27" s="243">
        <f>+C24-C25-C26+C23</f>
        <v>0</v>
      </c>
      <c r="D27" s="43"/>
    </row>
    <row r="28" spans="2:3" s="28" customFormat="1" ht="6" customHeight="1" thickBot="1">
      <c r="B28" s="36"/>
      <c r="C28" s="36"/>
    </row>
    <row r="29" spans="1:4" ht="13.5" thickBot="1">
      <c r="A29" s="244" t="s">
        <v>77</v>
      </c>
      <c r="B29" s="36"/>
      <c r="C29" s="36"/>
      <c r="D29" s="28"/>
    </row>
    <row r="30" spans="1:4" ht="18.75" customHeight="1">
      <c r="A30" s="38" t="s">
        <v>232</v>
      </c>
      <c r="B30" s="41"/>
      <c r="C30" s="41">
        <f>IF(C27&lt;0,C27,0)</f>
        <v>0</v>
      </c>
      <c r="D30" s="23"/>
    </row>
    <row r="31" spans="1:4" ht="18.75" customHeight="1">
      <c r="A31" s="24" t="s">
        <v>78</v>
      </c>
      <c r="B31" s="19">
        <f>+'Cuenta de Pérdidas y Ganancias'!C3</f>
        <v>0</v>
      </c>
      <c r="C31" s="19">
        <f>+B31*'Entrada datos y Explicaciones'!B$91</f>
        <v>0</v>
      </c>
      <c r="D31" s="39">
        <f>+B31+C31</f>
        <v>0</v>
      </c>
    </row>
    <row r="32" spans="1:4" ht="18.75" customHeight="1">
      <c r="A32" s="24" t="s">
        <v>242</v>
      </c>
      <c r="B32" s="19">
        <f>+'Cuenta de Pérdidas y Ganancias'!C6</f>
        <v>0</v>
      </c>
      <c r="C32" s="19">
        <f>+B32*'Entrada datos y Explicaciones'!B$71</f>
        <v>0</v>
      </c>
      <c r="D32" s="39">
        <f>+B32+C32</f>
        <v>0</v>
      </c>
    </row>
    <row r="33" spans="1:4" ht="18.75" customHeight="1">
      <c r="A33" s="24" t="s">
        <v>68</v>
      </c>
      <c r="B33" s="19">
        <f>+'Cuenta de Pérdidas y Ganancias'!C12</f>
        <v>0</v>
      </c>
      <c r="C33" s="19">
        <f>+B33*+'Entrada datos y Explicaciones'!$B$50</f>
        <v>0</v>
      </c>
      <c r="D33" s="39">
        <f>+B33+C33</f>
        <v>0</v>
      </c>
    </row>
    <row r="34" spans="1:4" ht="12.75">
      <c r="A34" s="245" t="s">
        <v>80</v>
      </c>
      <c r="B34" s="19"/>
      <c r="C34" s="213">
        <f>+C31-C32-C33+C30</f>
        <v>0</v>
      </c>
      <c r="D34" s="25"/>
    </row>
    <row r="35" spans="1:4" ht="3" customHeight="1">
      <c r="A35" s="24"/>
      <c r="B35" s="19"/>
      <c r="C35" s="19"/>
      <c r="D35" s="25"/>
    </row>
    <row r="36" spans="1:4" ht="12.75">
      <c r="A36" s="245" t="s">
        <v>79</v>
      </c>
      <c r="B36" s="19"/>
      <c r="C36" s="213">
        <f>+C34/4</f>
        <v>0</v>
      </c>
      <c r="D36" s="25"/>
    </row>
    <row r="37" spans="1:4" ht="3.75" customHeight="1">
      <c r="A37" s="24"/>
      <c r="B37" s="19"/>
      <c r="C37" s="19"/>
      <c r="D37" s="25"/>
    </row>
    <row r="38" spans="1:4" ht="13.5" thickBot="1">
      <c r="A38" s="242" t="s">
        <v>81</v>
      </c>
      <c r="B38" s="40"/>
      <c r="C38" s="243">
        <f>IF(C34&gt;0,+C36*3,0)</f>
        <v>0</v>
      </c>
      <c r="D38" s="27"/>
    </row>
    <row r="39" spans="2:3" s="28" customFormat="1" ht="7.5" customHeight="1" thickBot="1">
      <c r="B39" s="36"/>
      <c r="C39" s="36"/>
    </row>
    <row r="40" spans="1:4" ht="13.5" thickBot="1">
      <c r="A40" s="241" t="s">
        <v>82</v>
      </c>
      <c r="B40" s="133"/>
      <c r="C40" s="133"/>
      <c r="D40" s="109"/>
    </row>
    <row r="41" spans="1:4" ht="12.75">
      <c r="A41" s="134" t="s">
        <v>240</v>
      </c>
      <c r="B41" s="41"/>
      <c r="C41" s="41">
        <f>IF(C34&lt;0,C34,0)</f>
        <v>0</v>
      </c>
      <c r="D41" s="23"/>
    </row>
    <row r="42" spans="1:4" ht="18.75" customHeight="1">
      <c r="A42" s="132" t="s">
        <v>78</v>
      </c>
      <c r="B42" s="37">
        <f>+'Cuenta de Pérdidas y Ganancias'!D3</f>
        <v>0</v>
      </c>
      <c r="C42" s="19">
        <f>+B42*'Entrada datos y Explicaciones'!B$91</f>
        <v>0</v>
      </c>
      <c r="D42" s="73">
        <f>+B42+C42</f>
        <v>0</v>
      </c>
    </row>
    <row r="43" spans="1:4" ht="18.75" customHeight="1">
      <c r="A43" s="24" t="s">
        <v>242</v>
      </c>
      <c r="B43" s="19">
        <f>+'Cuenta de Pérdidas y Ganancias'!D6</f>
        <v>0</v>
      </c>
      <c r="C43" s="19">
        <f>+B43*'Entrada datos y Explicaciones'!B$71</f>
        <v>0</v>
      </c>
      <c r="D43" s="39">
        <f>+B43+C43</f>
        <v>0</v>
      </c>
    </row>
    <row r="44" spans="1:4" ht="18.75" customHeight="1">
      <c r="A44" s="24" t="s">
        <v>68</v>
      </c>
      <c r="B44" s="19">
        <f>+'Cuenta de Pérdidas y Ganancias'!D12</f>
        <v>0</v>
      </c>
      <c r="C44" s="19">
        <f>+B44*+'Entrada datos y Explicaciones'!$B$50</f>
        <v>0</v>
      </c>
      <c r="D44" s="39">
        <f>+B44+C44</f>
        <v>0</v>
      </c>
    </row>
    <row r="45" spans="1:4" ht="4.5" customHeight="1">
      <c r="A45" s="24"/>
      <c r="B45" s="19"/>
      <c r="C45" s="19"/>
      <c r="D45" s="25"/>
    </row>
    <row r="46" spans="1:4" ht="12.75">
      <c r="A46" s="245" t="s">
        <v>80</v>
      </c>
      <c r="B46" s="19"/>
      <c r="C46" s="213">
        <f>+C42-C43-C44+C41</f>
        <v>0</v>
      </c>
      <c r="D46" s="25"/>
    </row>
    <row r="47" spans="1:4" ht="3.75" customHeight="1">
      <c r="A47" s="24"/>
      <c r="B47" s="19"/>
      <c r="C47" s="19"/>
      <c r="D47" s="25"/>
    </row>
    <row r="48" spans="1:4" ht="12.75">
      <c r="A48" s="245" t="s">
        <v>79</v>
      </c>
      <c r="B48" s="20"/>
      <c r="C48" s="213">
        <f>+C46/4</f>
        <v>0</v>
      </c>
      <c r="D48" s="45"/>
    </row>
    <row r="49" spans="1:4" ht="3.75" customHeight="1">
      <c r="A49" s="26"/>
      <c r="B49" s="20"/>
      <c r="C49" s="20"/>
      <c r="D49" s="45"/>
    </row>
    <row r="50" spans="1:4" ht="13.5" thickBot="1">
      <c r="A50" s="242" t="s">
        <v>81</v>
      </c>
      <c r="B50" s="42"/>
      <c r="C50" s="243">
        <f>IF(C46&gt;0,+C48*3,0)</f>
        <v>0</v>
      </c>
      <c r="D50" s="43"/>
    </row>
    <row r="51" spans="2:3" s="28" customFormat="1" ht="3" customHeight="1">
      <c r="B51" s="36"/>
      <c r="C51" s="36"/>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F3" sqref="F3"/>
    </sheetView>
  </sheetViews>
  <sheetFormatPr defaultColWidth="11.421875" defaultRowHeight="12.75"/>
  <cols>
    <col min="1" max="1" width="9.28125" style="5" customWidth="1"/>
    <col min="2" max="4" width="14.7109375" style="5" customWidth="1"/>
    <col min="5" max="5" width="16.00390625" style="5" customWidth="1"/>
    <col min="6" max="6" width="13.28125" style="5" customWidth="1"/>
    <col min="7" max="16384" width="11.421875" style="5" customWidth="1"/>
  </cols>
  <sheetData>
    <row r="1" spans="1:6" ht="12.75">
      <c r="A1" s="324" t="s">
        <v>246</v>
      </c>
      <c r="B1" s="325"/>
      <c r="C1" s="325"/>
      <c r="D1" s="326"/>
      <c r="E1" s="246" t="s">
        <v>134</v>
      </c>
      <c r="F1" s="247">
        <f>+'Plan de Financiación'!B7</f>
        <v>0</v>
      </c>
    </row>
    <row r="2" spans="1:6" ht="12.75">
      <c r="A2" s="327"/>
      <c r="B2" s="328"/>
      <c r="C2" s="328"/>
      <c r="D2" s="329"/>
      <c r="E2" s="248" t="s">
        <v>135</v>
      </c>
      <c r="F2" s="249">
        <v>0.059</v>
      </c>
    </row>
    <row r="3" spans="1:6" ht="13.5" thickBot="1">
      <c r="A3" s="330"/>
      <c r="B3" s="331"/>
      <c r="C3" s="331"/>
      <c r="D3" s="332"/>
      <c r="E3" s="250" t="s">
        <v>136</v>
      </c>
      <c r="F3" s="251">
        <v>72</v>
      </c>
    </row>
    <row r="4" spans="1:6" ht="30" customHeight="1" thickBot="1">
      <c r="A4" s="254" t="s">
        <v>85</v>
      </c>
      <c r="B4" s="255" t="s">
        <v>86</v>
      </c>
      <c r="C4" s="255" t="s">
        <v>87</v>
      </c>
      <c r="D4" s="255" t="s">
        <v>88</v>
      </c>
      <c r="E4" s="252" t="s">
        <v>137</v>
      </c>
      <c r="F4" s="253" t="s">
        <v>138</v>
      </c>
    </row>
    <row r="5" spans="1:6" ht="16.5" customHeight="1">
      <c r="A5" s="72">
        <v>1</v>
      </c>
      <c r="B5" s="37">
        <f>IPMT(F2/12,A5,F3,F1)</f>
        <v>0</v>
      </c>
      <c r="C5" s="37">
        <f aca="true" t="shared" si="0" ref="C5:C40">PPMT($F$2/12,A5,$F$3,$F$1)</f>
        <v>0</v>
      </c>
      <c r="D5" s="37">
        <f aca="true" t="shared" si="1" ref="D5:D40">+B5+C5</f>
        <v>0</v>
      </c>
      <c r="E5" s="37"/>
      <c r="F5" s="73"/>
    </row>
    <row r="6" spans="1:6" ht="16.5" customHeight="1">
      <c r="A6" s="74">
        <v>2</v>
      </c>
      <c r="B6" s="19">
        <f>IPMT(F2/12,A6,F3,F1)</f>
        <v>0</v>
      </c>
      <c r="C6" s="19">
        <f t="shared" si="0"/>
        <v>0</v>
      </c>
      <c r="D6" s="19">
        <f t="shared" si="1"/>
        <v>0</v>
      </c>
      <c r="E6" s="19"/>
      <c r="F6" s="39"/>
    </row>
    <row r="7" spans="1:6" ht="16.5" customHeight="1">
      <c r="A7" s="74">
        <v>3</v>
      </c>
      <c r="B7" s="19">
        <f>IPMT(F2/12,A7,F3,F1)</f>
        <v>0</v>
      </c>
      <c r="C7" s="19">
        <f t="shared" si="0"/>
        <v>0</v>
      </c>
      <c r="D7" s="19">
        <f t="shared" si="1"/>
        <v>0</v>
      </c>
      <c r="E7" s="19"/>
      <c r="F7" s="39"/>
    </row>
    <row r="8" spans="1:6" ht="16.5" customHeight="1">
      <c r="A8" s="74">
        <v>4</v>
      </c>
      <c r="B8" s="19">
        <f>IPMT(F2/12,A8,F3,F1)</f>
        <v>0</v>
      </c>
      <c r="C8" s="19">
        <f t="shared" si="0"/>
        <v>0</v>
      </c>
      <c r="D8" s="19">
        <f t="shared" si="1"/>
        <v>0</v>
      </c>
      <c r="E8" s="19"/>
      <c r="F8" s="39"/>
    </row>
    <row r="9" spans="1:6" ht="16.5" customHeight="1">
      <c r="A9" s="74">
        <v>5</v>
      </c>
      <c r="B9" s="19">
        <f>IPMT(F2/12,A9,F3,F1)</f>
        <v>0</v>
      </c>
      <c r="C9" s="19">
        <f t="shared" si="0"/>
        <v>0</v>
      </c>
      <c r="D9" s="19">
        <f t="shared" si="1"/>
        <v>0</v>
      </c>
      <c r="E9" s="21"/>
      <c r="F9" s="75"/>
    </row>
    <row r="10" spans="1:6" ht="16.5" customHeight="1">
      <c r="A10" s="74">
        <v>6</v>
      </c>
      <c r="B10" s="19">
        <f>IPMT(F2/12,A10,F3,F1)</f>
        <v>0</v>
      </c>
      <c r="C10" s="19">
        <f t="shared" si="0"/>
        <v>0</v>
      </c>
      <c r="D10" s="19">
        <f t="shared" si="1"/>
        <v>0</v>
      </c>
      <c r="E10" s="19"/>
      <c r="F10" s="39"/>
    </row>
    <row r="11" spans="1:6" ht="16.5" customHeight="1">
      <c r="A11" s="74">
        <v>7</v>
      </c>
      <c r="B11" s="19">
        <f>IPMT(F2/12,A11,F3,F1)</f>
        <v>0</v>
      </c>
      <c r="C11" s="19">
        <f t="shared" si="0"/>
        <v>0</v>
      </c>
      <c r="D11" s="19">
        <f t="shared" si="1"/>
        <v>0</v>
      </c>
      <c r="E11" s="19"/>
      <c r="F11" s="39"/>
    </row>
    <row r="12" spans="1:6" ht="16.5" customHeight="1">
      <c r="A12" s="74">
        <v>8</v>
      </c>
      <c r="B12" s="19">
        <f>IPMT(F2/12,A12,F3,F1)</f>
        <v>0</v>
      </c>
      <c r="C12" s="19">
        <f t="shared" si="0"/>
        <v>0</v>
      </c>
      <c r="D12" s="19">
        <f t="shared" si="1"/>
        <v>0</v>
      </c>
      <c r="E12" s="19"/>
      <c r="F12" s="39"/>
    </row>
    <row r="13" spans="1:6" ht="16.5" customHeight="1">
      <c r="A13" s="74">
        <v>9</v>
      </c>
      <c r="B13" s="19">
        <f>IPMT(F2/12,A13,F3,F1)</f>
        <v>0</v>
      </c>
      <c r="C13" s="19">
        <f t="shared" si="0"/>
        <v>0</v>
      </c>
      <c r="D13" s="19">
        <f t="shared" si="1"/>
        <v>0</v>
      </c>
      <c r="E13" s="19"/>
      <c r="F13" s="39"/>
    </row>
    <row r="14" spans="1:6" ht="16.5" customHeight="1">
      <c r="A14" s="74">
        <v>10</v>
      </c>
      <c r="B14" s="19">
        <f>IPMT(F2/12,A14,F3,F1)</f>
        <v>0</v>
      </c>
      <c r="C14" s="19">
        <f t="shared" si="0"/>
        <v>0</v>
      </c>
      <c r="D14" s="19">
        <f t="shared" si="1"/>
        <v>0</v>
      </c>
      <c r="E14" s="19"/>
      <c r="F14" s="39"/>
    </row>
    <row r="15" spans="1:6" ht="16.5" customHeight="1">
      <c r="A15" s="74">
        <v>11</v>
      </c>
      <c r="B15" s="19">
        <f>IPMT(F2/12,A15,F3,F1)</f>
        <v>0</v>
      </c>
      <c r="C15" s="19">
        <f t="shared" si="0"/>
        <v>0</v>
      </c>
      <c r="D15" s="19">
        <f t="shared" si="1"/>
        <v>0</v>
      </c>
      <c r="E15" s="19"/>
      <c r="F15" s="39"/>
    </row>
    <row r="16" spans="1:6" ht="16.5" customHeight="1">
      <c r="A16" s="256">
        <v>12</v>
      </c>
      <c r="B16" s="257">
        <f>IPMT(F2/12,A16,F3,F1)</f>
        <v>0</v>
      </c>
      <c r="C16" s="257">
        <f t="shared" si="0"/>
        <v>0</v>
      </c>
      <c r="D16" s="257">
        <f t="shared" si="1"/>
        <v>0</v>
      </c>
      <c r="E16" s="213">
        <f>SUM(B5:B16)</f>
        <v>0</v>
      </c>
      <c r="F16" s="258">
        <f>SUM(C5:C16)</f>
        <v>0</v>
      </c>
    </row>
    <row r="17" spans="1:6" ht="16.5" customHeight="1">
      <c r="A17" s="74">
        <v>13</v>
      </c>
      <c r="B17" s="19">
        <f>IPMT(F2/12,A17,F3,F1)</f>
        <v>0</v>
      </c>
      <c r="C17" s="19">
        <f t="shared" si="0"/>
        <v>0</v>
      </c>
      <c r="D17" s="19">
        <f t="shared" si="1"/>
        <v>0</v>
      </c>
      <c r="E17" s="19"/>
      <c r="F17" s="39"/>
    </row>
    <row r="18" spans="1:6" ht="16.5" customHeight="1">
      <c r="A18" s="74">
        <v>14</v>
      </c>
      <c r="B18" s="19">
        <f>IPMT(F2/12,A18,F3,F1)</f>
        <v>0</v>
      </c>
      <c r="C18" s="19">
        <f t="shared" si="0"/>
        <v>0</v>
      </c>
      <c r="D18" s="19">
        <f t="shared" si="1"/>
        <v>0</v>
      </c>
      <c r="E18" s="19"/>
      <c r="F18" s="39"/>
    </row>
    <row r="19" spans="1:6" ht="16.5" customHeight="1">
      <c r="A19" s="74">
        <v>15</v>
      </c>
      <c r="B19" s="19">
        <f>IPMT(F2/12,A19,F3,F1)</f>
        <v>0</v>
      </c>
      <c r="C19" s="19">
        <f t="shared" si="0"/>
        <v>0</v>
      </c>
      <c r="D19" s="19">
        <f t="shared" si="1"/>
        <v>0</v>
      </c>
      <c r="E19" s="19"/>
      <c r="F19" s="39"/>
    </row>
    <row r="20" spans="1:6" ht="16.5" customHeight="1">
      <c r="A20" s="74">
        <v>16</v>
      </c>
      <c r="B20" s="19">
        <f>IPMT(F2/12,A20,F3,F1)</f>
        <v>0</v>
      </c>
      <c r="C20" s="19">
        <f t="shared" si="0"/>
        <v>0</v>
      </c>
      <c r="D20" s="19">
        <f t="shared" si="1"/>
        <v>0</v>
      </c>
      <c r="E20" s="19"/>
      <c r="F20" s="39"/>
    </row>
    <row r="21" spans="1:6" ht="16.5" customHeight="1">
      <c r="A21" s="74">
        <v>17</v>
      </c>
      <c r="B21" s="19">
        <f>IPMT(F2/12,A21,F3,F1)</f>
        <v>0</v>
      </c>
      <c r="C21" s="19">
        <f t="shared" si="0"/>
        <v>0</v>
      </c>
      <c r="D21" s="19">
        <f t="shared" si="1"/>
        <v>0</v>
      </c>
      <c r="E21" s="19"/>
      <c r="F21" s="39"/>
    </row>
    <row r="22" spans="1:6" ht="16.5" customHeight="1">
      <c r="A22" s="74">
        <v>18</v>
      </c>
      <c r="B22" s="19">
        <f>IPMT(F2/12,A22,F3,F1)</f>
        <v>0</v>
      </c>
      <c r="C22" s="19">
        <f t="shared" si="0"/>
        <v>0</v>
      </c>
      <c r="D22" s="19">
        <f t="shared" si="1"/>
        <v>0</v>
      </c>
      <c r="E22" s="19"/>
      <c r="F22" s="39"/>
    </row>
    <row r="23" spans="1:6" ht="16.5" customHeight="1">
      <c r="A23" s="74">
        <v>19</v>
      </c>
      <c r="B23" s="19">
        <f>IPMT(F2/12,A23,F3,F1)</f>
        <v>0</v>
      </c>
      <c r="C23" s="19">
        <f t="shared" si="0"/>
        <v>0</v>
      </c>
      <c r="D23" s="19">
        <f t="shared" si="1"/>
        <v>0</v>
      </c>
      <c r="E23" s="19"/>
      <c r="F23" s="39"/>
    </row>
    <row r="24" spans="1:6" ht="16.5" customHeight="1">
      <c r="A24" s="74">
        <v>20</v>
      </c>
      <c r="B24" s="19">
        <f>IPMT(F2/12,A24,F3,F1)</f>
        <v>0</v>
      </c>
      <c r="C24" s="19">
        <f t="shared" si="0"/>
        <v>0</v>
      </c>
      <c r="D24" s="19">
        <f t="shared" si="1"/>
        <v>0</v>
      </c>
      <c r="E24" s="19"/>
      <c r="F24" s="39"/>
    </row>
    <row r="25" spans="1:6" ht="16.5" customHeight="1">
      <c r="A25" s="74">
        <v>21</v>
      </c>
      <c r="B25" s="19">
        <f>IPMT(F2/12,A25,F3,F1)</f>
        <v>0</v>
      </c>
      <c r="C25" s="19">
        <f t="shared" si="0"/>
        <v>0</v>
      </c>
      <c r="D25" s="19">
        <f t="shared" si="1"/>
        <v>0</v>
      </c>
      <c r="E25" s="19"/>
      <c r="F25" s="39"/>
    </row>
    <row r="26" spans="1:6" ht="16.5" customHeight="1">
      <c r="A26" s="74">
        <v>22</v>
      </c>
      <c r="B26" s="19">
        <f>IPMT(F2/12,A26,F3,F1)</f>
        <v>0</v>
      </c>
      <c r="C26" s="19">
        <f t="shared" si="0"/>
        <v>0</v>
      </c>
      <c r="D26" s="19">
        <f t="shared" si="1"/>
        <v>0</v>
      </c>
      <c r="E26" s="19"/>
      <c r="F26" s="39"/>
    </row>
    <row r="27" spans="1:6" ht="16.5" customHeight="1">
      <c r="A27" s="74">
        <v>23</v>
      </c>
      <c r="B27" s="19">
        <f>IPMT(F2/12,A27,F3,F1)</f>
        <v>0</v>
      </c>
      <c r="C27" s="19">
        <f t="shared" si="0"/>
        <v>0</v>
      </c>
      <c r="D27" s="19">
        <f t="shared" si="1"/>
        <v>0</v>
      </c>
      <c r="E27" s="19"/>
      <c r="F27" s="39"/>
    </row>
    <row r="28" spans="1:6" ht="16.5" customHeight="1">
      <c r="A28" s="256">
        <v>24</v>
      </c>
      <c r="B28" s="257">
        <f>IPMT(F2/12,A28,F3,F1)</f>
        <v>0</v>
      </c>
      <c r="C28" s="257">
        <f t="shared" si="0"/>
        <v>0</v>
      </c>
      <c r="D28" s="257">
        <f t="shared" si="1"/>
        <v>0</v>
      </c>
      <c r="E28" s="213">
        <f>SUM(B17:B28)</f>
        <v>0</v>
      </c>
      <c r="F28" s="258">
        <f>SUM(C17:C28)</f>
        <v>0</v>
      </c>
    </row>
    <row r="29" spans="1:6" ht="16.5" customHeight="1">
      <c r="A29" s="74">
        <v>25</v>
      </c>
      <c r="B29" s="19">
        <f>IPMT(F2/12,A29,F3,F1)</f>
        <v>0</v>
      </c>
      <c r="C29" s="19">
        <f t="shared" si="0"/>
        <v>0</v>
      </c>
      <c r="D29" s="19">
        <f t="shared" si="1"/>
        <v>0</v>
      </c>
      <c r="E29" s="19"/>
      <c r="F29" s="39"/>
    </row>
    <row r="30" spans="1:6" ht="16.5" customHeight="1">
      <c r="A30" s="74">
        <v>26</v>
      </c>
      <c r="B30" s="19">
        <f>IPMT(F2/12,A30,F3,F1)</f>
        <v>0</v>
      </c>
      <c r="C30" s="19">
        <f t="shared" si="0"/>
        <v>0</v>
      </c>
      <c r="D30" s="19">
        <f t="shared" si="1"/>
        <v>0</v>
      </c>
      <c r="E30" s="19"/>
      <c r="F30" s="39"/>
    </row>
    <row r="31" spans="1:6" ht="16.5" customHeight="1">
      <c r="A31" s="74">
        <v>27</v>
      </c>
      <c r="B31" s="19">
        <f>IPMT(F2/12,A31,F3,F1)</f>
        <v>0</v>
      </c>
      <c r="C31" s="19">
        <f t="shared" si="0"/>
        <v>0</v>
      </c>
      <c r="D31" s="19">
        <f t="shared" si="1"/>
        <v>0</v>
      </c>
      <c r="E31" s="19"/>
      <c r="F31" s="39"/>
    </row>
    <row r="32" spans="1:6" ht="16.5" customHeight="1">
      <c r="A32" s="74">
        <v>28</v>
      </c>
      <c r="B32" s="19">
        <f>IPMT(F2/12,A32,F3,F1)</f>
        <v>0</v>
      </c>
      <c r="C32" s="19">
        <f t="shared" si="0"/>
        <v>0</v>
      </c>
      <c r="D32" s="19">
        <f t="shared" si="1"/>
        <v>0</v>
      </c>
      <c r="E32" s="19"/>
      <c r="F32" s="39"/>
    </row>
    <row r="33" spans="1:6" ht="16.5" customHeight="1">
      <c r="A33" s="74">
        <v>29</v>
      </c>
      <c r="B33" s="19">
        <f>IPMT(F2/12,A33,F3,F1)</f>
        <v>0</v>
      </c>
      <c r="C33" s="19">
        <f t="shared" si="0"/>
        <v>0</v>
      </c>
      <c r="D33" s="19">
        <f t="shared" si="1"/>
        <v>0</v>
      </c>
      <c r="E33" s="19"/>
      <c r="F33" s="39"/>
    </row>
    <row r="34" spans="1:6" ht="16.5" customHeight="1">
      <c r="A34" s="74">
        <v>30</v>
      </c>
      <c r="B34" s="19">
        <f>IPMT(F2/12,A34,F3,F1)</f>
        <v>0</v>
      </c>
      <c r="C34" s="19">
        <f t="shared" si="0"/>
        <v>0</v>
      </c>
      <c r="D34" s="19">
        <f t="shared" si="1"/>
        <v>0</v>
      </c>
      <c r="E34" s="19"/>
      <c r="F34" s="39"/>
    </row>
    <row r="35" spans="1:6" ht="16.5" customHeight="1">
      <c r="A35" s="74">
        <v>31</v>
      </c>
      <c r="B35" s="19">
        <f>IPMT(F2/12,A35,F3,F1)</f>
        <v>0</v>
      </c>
      <c r="C35" s="19">
        <f t="shared" si="0"/>
        <v>0</v>
      </c>
      <c r="D35" s="19">
        <f t="shared" si="1"/>
        <v>0</v>
      </c>
      <c r="E35" s="19"/>
      <c r="F35" s="39"/>
    </row>
    <row r="36" spans="1:6" ht="16.5" customHeight="1">
      <c r="A36" s="74">
        <v>32</v>
      </c>
      <c r="B36" s="19">
        <f>IPMT(F2/12,A36,F3,F1)</f>
        <v>0</v>
      </c>
      <c r="C36" s="19">
        <f t="shared" si="0"/>
        <v>0</v>
      </c>
      <c r="D36" s="19">
        <f t="shared" si="1"/>
        <v>0</v>
      </c>
      <c r="E36" s="19"/>
      <c r="F36" s="39"/>
    </row>
    <row r="37" spans="1:6" ht="16.5" customHeight="1">
      <c r="A37" s="74">
        <v>33</v>
      </c>
      <c r="B37" s="19">
        <f>IPMT(F2/12,A37,F3,F1)</f>
        <v>0</v>
      </c>
      <c r="C37" s="19">
        <f t="shared" si="0"/>
        <v>0</v>
      </c>
      <c r="D37" s="19">
        <f t="shared" si="1"/>
        <v>0</v>
      </c>
      <c r="E37" s="19"/>
      <c r="F37" s="39"/>
    </row>
    <row r="38" spans="1:6" ht="16.5" customHeight="1">
      <c r="A38" s="74">
        <v>34</v>
      </c>
      <c r="B38" s="19">
        <f>IPMT(F2/12,A38,F3,F1)</f>
        <v>0</v>
      </c>
      <c r="C38" s="19">
        <f t="shared" si="0"/>
        <v>0</v>
      </c>
      <c r="D38" s="19">
        <f t="shared" si="1"/>
        <v>0</v>
      </c>
      <c r="E38" s="19"/>
      <c r="F38" s="39"/>
    </row>
    <row r="39" spans="1:6" ht="16.5" customHeight="1">
      <c r="A39" s="74">
        <v>35</v>
      </c>
      <c r="B39" s="19">
        <f>IPMT(F2/12,A39,F3,F1)</f>
        <v>0</v>
      </c>
      <c r="C39" s="19">
        <f t="shared" si="0"/>
        <v>0</v>
      </c>
      <c r="D39" s="19">
        <f t="shared" si="1"/>
        <v>0</v>
      </c>
      <c r="E39" s="19"/>
      <c r="F39" s="39"/>
    </row>
    <row r="40" spans="1:6" ht="16.5" customHeight="1">
      <c r="A40" s="256">
        <v>36</v>
      </c>
      <c r="B40" s="257">
        <f>IPMT(F2/12,A40,F3,F1)</f>
        <v>0</v>
      </c>
      <c r="C40" s="257">
        <f t="shared" si="0"/>
        <v>0</v>
      </c>
      <c r="D40" s="257">
        <f t="shared" si="1"/>
        <v>0</v>
      </c>
      <c r="E40" s="213">
        <f>SUM(B29:B40)</f>
        <v>0</v>
      </c>
      <c r="F40" s="258">
        <f>SUM(C29:C40)</f>
        <v>0</v>
      </c>
    </row>
    <row r="41" spans="1:6" ht="16.5" customHeight="1" thickBot="1">
      <c r="A41" s="76"/>
      <c r="B41" s="42">
        <f>SUM(B5:B40)</f>
        <v>0</v>
      </c>
      <c r="C41" s="42">
        <f>SUM(C5:C40)</f>
        <v>0</v>
      </c>
      <c r="D41" s="42"/>
      <c r="E41" s="42">
        <f>SUM(E12:E40)</f>
        <v>0</v>
      </c>
      <c r="F41" s="77">
        <f>SUM(F12:F40)</f>
        <v>0</v>
      </c>
    </row>
    <row r="43" ht="13.5" thickBot="1"/>
    <row r="44" spans="3:6" ht="13.5" thickBot="1">
      <c r="C44" s="165"/>
      <c r="D44" s="166" t="s">
        <v>334</v>
      </c>
      <c r="E44" s="167" t="s">
        <v>87</v>
      </c>
      <c r="F44" s="168" t="s">
        <v>60</v>
      </c>
    </row>
    <row r="45" spans="3:6" ht="12.75">
      <c r="C45" s="169" t="s">
        <v>0</v>
      </c>
      <c r="D45" s="37">
        <f>-E16</f>
        <v>0</v>
      </c>
      <c r="E45" s="37">
        <f>-F16</f>
        <v>0</v>
      </c>
      <c r="F45" s="73">
        <f>+D45+E45</f>
        <v>0</v>
      </c>
    </row>
    <row r="46" spans="3:6" ht="12.75">
      <c r="C46" s="169" t="s">
        <v>1</v>
      </c>
      <c r="D46" s="19">
        <f>-E28</f>
        <v>0</v>
      </c>
      <c r="E46" s="19">
        <f>-F28</f>
        <v>0</v>
      </c>
      <c r="F46" s="39">
        <f>+D46+E46</f>
        <v>0</v>
      </c>
    </row>
    <row r="47" spans="3:6" ht="13.5" thickBot="1">
      <c r="C47" s="170" t="s">
        <v>21</v>
      </c>
      <c r="D47" s="40">
        <f>-E40</f>
        <v>0</v>
      </c>
      <c r="E47" s="40">
        <f>-F40</f>
        <v>0</v>
      </c>
      <c r="F47" s="171">
        <f>+D47+E47</f>
        <v>0</v>
      </c>
    </row>
  </sheetData>
  <sheetProtection/>
  <mergeCells count="1">
    <mergeCell ref="A1:D3"/>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G4"/>
    </sheetView>
  </sheetViews>
  <sheetFormatPr defaultColWidth="11.421875" defaultRowHeight="12.75"/>
  <cols>
    <col min="1" max="1" width="49.28125" style="10" customWidth="1"/>
    <col min="2" max="4" width="12.7109375" style="10" customWidth="1"/>
    <col min="5" max="5" width="12.8515625" style="10" customWidth="1"/>
    <col min="6" max="16384" width="11.421875" style="10" customWidth="1"/>
  </cols>
  <sheetData>
    <row r="1" spans="1:5" ht="42.75" customHeight="1">
      <c r="A1" s="333" t="s">
        <v>247</v>
      </c>
      <c r="B1" s="334"/>
      <c r="C1" s="334"/>
      <c r="D1" s="334"/>
      <c r="E1" s="335"/>
    </row>
    <row r="2" spans="1:5" s="152" customFormat="1" ht="16.5" customHeight="1" thickBot="1">
      <c r="A2" s="259" t="s">
        <v>65</v>
      </c>
      <c r="B2" s="260" t="s">
        <v>61</v>
      </c>
      <c r="C2" s="260" t="s">
        <v>0</v>
      </c>
      <c r="D2" s="260" t="s">
        <v>1</v>
      </c>
      <c r="E2" s="261" t="s">
        <v>21</v>
      </c>
    </row>
    <row r="3" spans="1:5" s="80" customFormat="1" ht="13.5" customHeight="1">
      <c r="A3" s="262" t="s">
        <v>319</v>
      </c>
      <c r="B3" s="263">
        <f>+B4+B8+B11</f>
        <v>0</v>
      </c>
      <c r="C3" s="263">
        <f>+C4+C8+C11-C13</f>
        <v>0</v>
      </c>
      <c r="D3" s="263">
        <f>+D4+D8+D11-D13</f>
        <v>0</v>
      </c>
      <c r="E3" s="264">
        <f>+E4+E8+E11-E13</f>
        <v>0</v>
      </c>
    </row>
    <row r="4" spans="1:5" s="79" customFormat="1" ht="13.5" customHeight="1">
      <c r="A4" s="31" t="s">
        <v>171</v>
      </c>
      <c r="B4" s="112">
        <f>SUM(B5:B7)</f>
        <v>0</v>
      </c>
      <c r="C4" s="112">
        <f>SUM(C5:C7)</f>
        <v>0</v>
      </c>
      <c r="D4" s="112">
        <f>SUM(D5:D7)</f>
        <v>0</v>
      </c>
      <c r="E4" s="118">
        <f>SUM(E5:E7)</f>
        <v>0</v>
      </c>
    </row>
    <row r="5" spans="1:5" s="79" customFormat="1" ht="13.5" customHeight="1">
      <c r="A5" s="113" t="s">
        <v>172</v>
      </c>
      <c r="B5" s="114">
        <f>+'Plan de Inversiones '!B5</f>
        <v>0</v>
      </c>
      <c r="C5" s="114">
        <f aca="true" t="shared" si="0" ref="C5:E6">+B5</f>
        <v>0</v>
      </c>
      <c r="D5" s="114">
        <f t="shared" si="0"/>
        <v>0</v>
      </c>
      <c r="E5" s="114">
        <f t="shared" si="0"/>
        <v>0</v>
      </c>
    </row>
    <row r="6" spans="1:5" s="79" customFormat="1" ht="13.5" customHeight="1">
      <c r="A6" s="113" t="s">
        <v>4</v>
      </c>
      <c r="B6" s="114">
        <f>+'Plan de Inversiones '!B7</f>
        <v>0</v>
      </c>
      <c r="C6" s="114">
        <f t="shared" si="0"/>
        <v>0</v>
      </c>
      <c r="D6" s="114">
        <f t="shared" si="0"/>
        <v>0</v>
      </c>
      <c r="E6" s="114">
        <f t="shared" si="0"/>
        <v>0</v>
      </c>
    </row>
    <row r="7" spans="1:5" s="79" customFormat="1" ht="13.5" customHeight="1">
      <c r="A7" s="113" t="s">
        <v>237</v>
      </c>
      <c r="B7" s="114">
        <f>+'Plan de Inversiones '!B6</f>
        <v>0</v>
      </c>
      <c r="C7" s="114">
        <f>B7</f>
        <v>0</v>
      </c>
      <c r="D7" s="114">
        <f>C7</f>
        <v>0</v>
      </c>
      <c r="E7" s="114">
        <f>D7</f>
        <v>0</v>
      </c>
    </row>
    <row r="8" spans="1:5" s="79" customFormat="1" ht="13.5" customHeight="1">
      <c r="A8" s="31" t="s">
        <v>5</v>
      </c>
      <c r="B8" s="112">
        <f>SUM(B9:B10)</f>
        <v>0</v>
      </c>
      <c r="C8" s="112">
        <f>SUM(C9:C10)</f>
        <v>0</v>
      </c>
      <c r="D8" s="112">
        <f>SUM(D9:D10)</f>
        <v>0</v>
      </c>
      <c r="E8" s="118">
        <f>SUM(E9:E10)</f>
        <v>0</v>
      </c>
    </row>
    <row r="9" spans="1:5" s="79" customFormat="1" ht="13.5" customHeight="1">
      <c r="A9" s="113" t="s">
        <v>238</v>
      </c>
      <c r="B9" s="114">
        <f>+'Plan de Inversiones '!B11</f>
        <v>0</v>
      </c>
      <c r="C9" s="114">
        <f aca="true" t="shared" si="1" ref="C9:E10">B9</f>
        <v>0</v>
      </c>
      <c r="D9" s="114">
        <f t="shared" si="1"/>
        <v>0</v>
      </c>
      <c r="E9" s="115">
        <f t="shared" si="1"/>
        <v>0</v>
      </c>
    </row>
    <row r="10" spans="1:5" s="79" customFormat="1" ht="13.5" customHeight="1">
      <c r="A10" s="113" t="s">
        <v>239</v>
      </c>
      <c r="B10" s="114">
        <f>+'Plan de Inversiones '!B12+'Plan de Inversiones '!B13+'Plan de Inversiones '!B14+'Plan de Inversiones '!B15+'Plan de Inversiones '!B16+'Plan de Inversiones '!B17</f>
        <v>0</v>
      </c>
      <c r="C10" s="114">
        <f t="shared" si="1"/>
        <v>0</v>
      </c>
      <c r="D10" s="114">
        <f t="shared" si="1"/>
        <v>0</v>
      </c>
      <c r="E10" s="115">
        <f t="shared" si="1"/>
        <v>0</v>
      </c>
    </row>
    <row r="11" spans="1:5" s="79" customFormat="1" ht="13.5" customHeight="1">
      <c r="A11" s="31" t="s">
        <v>175</v>
      </c>
      <c r="B11" s="112">
        <f>+B12</f>
        <v>0</v>
      </c>
      <c r="C11" s="112">
        <f>+C12</f>
        <v>0</v>
      </c>
      <c r="D11" s="112">
        <f>+D12</f>
        <v>0</v>
      </c>
      <c r="E11" s="118">
        <f>+E12</f>
        <v>0</v>
      </c>
    </row>
    <row r="12" spans="1:5" s="79" customFormat="1" ht="13.5" customHeight="1">
      <c r="A12" s="113" t="s">
        <v>320</v>
      </c>
      <c r="B12" s="114">
        <f>+'Plan de Inversiones '!B19</f>
        <v>0</v>
      </c>
      <c r="C12" s="114">
        <f>+B12</f>
        <v>0</v>
      </c>
      <c r="D12" s="114">
        <f>+C12</f>
        <v>0</v>
      </c>
      <c r="E12" s="115">
        <f>+D12</f>
        <v>0</v>
      </c>
    </row>
    <row r="13" spans="1:5" s="79" customFormat="1" ht="13.5" customHeight="1">
      <c r="A13" s="113" t="s">
        <v>236</v>
      </c>
      <c r="B13" s="114">
        <v>0</v>
      </c>
      <c r="C13" s="114">
        <f>'Cuenta de Pérdidas y Ganancias'!B16</f>
        <v>0</v>
      </c>
      <c r="D13" s="114">
        <f>'Cuenta de Pérdidas y Ganancias'!C16*2</f>
        <v>0</v>
      </c>
      <c r="E13" s="115">
        <f>'Cuenta de Pérdidas y Ganancias'!D16*3</f>
        <v>0</v>
      </c>
    </row>
    <row r="14" spans="1:5" s="81" customFormat="1" ht="13.5" customHeight="1">
      <c r="A14" s="212" t="s">
        <v>170</v>
      </c>
      <c r="B14" s="265">
        <f>+B15+B17+B20</f>
        <v>0</v>
      </c>
      <c r="C14" s="265">
        <f>+C15+C17+C20</f>
        <v>0</v>
      </c>
      <c r="D14" s="265">
        <f>+D15+D17+D20</f>
        <v>-600</v>
      </c>
      <c r="E14" s="266">
        <f>+E15+E17+E20</f>
        <v>-4080</v>
      </c>
    </row>
    <row r="15" spans="1:5" s="79" customFormat="1" ht="13.5" customHeight="1">
      <c r="A15" s="116" t="s">
        <v>16</v>
      </c>
      <c r="B15" s="112">
        <f>+B16</f>
        <v>0</v>
      </c>
      <c r="C15" s="112">
        <f>+C16</f>
        <v>0</v>
      </c>
      <c r="D15" s="112">
        <f>+D16</f>
        <v>0</v>
      </c>
      <c r="E15" s="118">
        <f>+E16</f>
        <v>0</v>
      </c>
    </row>
    <row r="16" spans="1:5" s="79" customFormat="1" ht="13.5" customHeight="1">
      <c r="A16" s="113" t="s">
        <v>16</v>
      </c>
      <c r="B16" s="114">
        <f>+'Plan de Inversiones '!B22</f>
        <v>0</v>
      </c>
      <c r="C16" s="114">
        <f>+B16</f>
        <v>0</v>
      </c>
      <c r="D16" s="114">
        <f>+C16</f>
        <v>0</v>
      </c>
      <c r="E16" s="115">
        <f>+D16</f>
        <v>0</v>
      </c>
    </row>
    <row r="17" spans="1:5" s="79" customFormat="1" ht="13.5" customHeight="1">
      <c r="A17" s="116" t="s">
        <v>17</v>
      </c>
      <c r="B17" s="112">
        <f>+B18+B19</f>
        <v>0</v>
      </c>
      <c r="C17" s="112">
        <f>+C18+C19</f>
        <v>0</v>
      </c>
      <c r="D17" s="112">
        <f>+D18+D19</f>
        <v>0</v>
      </c>
      <c r="E17" s="118">
        <f>+E18+E19</f>
        <v>0</v>
      </c>
    </row>
    <row r="18" spans="1:5" s="79" customFormat="1" ht="13.5" customHeight="1">
      <c r="A18" s="113" t="s">
        <v>18</v>
      </c>
      <c r="B18" s="114"/>
      <c r="C18" s="114"/>
      <c r="D18" s="114"/>
      <c r="E18" s="118"/>
    </row>
    <row r="19" spans="1:5" s="79" customFormat="1" ht="13.5" customHeight="1">
      <c r="A19" s="127" t="s">
        <v>323</v>
      </c>
      <c r="B19" s="128">
        <f>+'Plan de Inversiones '!B25</f>
        <v>0</v>
      </c>
      <c r="C19" s="128">
        <f>IF('Liquidación de IVA'!C27&lt;0,-'Liquidación de IVA'!C27,0)</f>
        <v>0</v>
      </c>
      <c r="D19" s="128">
        <f>IF('Liquidación de IVA'!C34&lt;0,-'Liquidación de IVA'!C34,0)</f>
        <v>0</v>
      </c>
      <c r="E19" s="128">
        <f>IF('Liquidación de IVA'!C46&lt;0,-'Liquidación de IVA'!C46,0)</f>
        <v>0</v>
      </c>
    </row>
    <row r="20" spans="1:5" s="97" customFormat="1" ht="13.5" customHeight="1">
      <c r="A20" s="31" t="s">
        <v>149</v>
      </c>
      <c r="B20" s="117">
        <f>B21</f>
        <v>0</v>
      </c>
      <c r="C20" s="117">
        <f>C21</f>
        <v>0</v>
      </c>
      <c r="D20" s="117">
        <f>D21</f>
        <v>-600</v>
      </c>
      <c r="E20" s="118">
        <f>E21</f>
        <v>-4080</v>
      </c>
    </row>
    <row r="21" spans="1:5" s="79" customFormat="1" ht="13.5" customHeight="1">
      <c r="A21" s="113" t="s">
        <v>19</v>
      </c>
      <c r="B21" s="114">
        <f>+'Plan de Inversiones '!B27</f>
        <v>0</v>
      </c>
      <c r="C21" s="114">
        <f>+'Ppto de Tesorería Año 1'!B29</f>
        <v>0</v>
      </c>
      <c r="D21" s="114">
        <f>+'Ppto de Tesorería Año 1'!C29</f>
        <v>-600</v>
      </c>
      <c r="E21" s="115">
        <f>+'Ppto de Tesorería Año 1'!D29</f>
        <v>-4080</v>
      </c>
    </row>
    <row r="22" spans="1:5" s="81" customFormat="1" ht="13.5" customHeight="1" thickBot="1">
      <c r="A22" s="267" t="s">
        <v>109</v>
      </c>
      <c r="B22" s="268">
        <f>+B14+B3</f>
        <v>0</v>
      </c>
      <c r="C22" s="268">
        <f>+C14+C3</f>
        <v>0</v>
      </c>
      <c r="D22" s="268">
        <f>+D14+D3</f>
        <v>-600</v>
      </c>
      <c r="E22" s="269">
        <f>+E14+E3</f>
        <v>-4080</v>
      </c>
    </row>
    <row r="23" spans="1:5" s="152" customFormat="1" ht="13.5" customHeight="1" thickBot="1">
      <c r="A23" s="270" t="s">
        <v>66</v>
      </c>
      <c r="B23" s="271" t="s">
        <v>61</v>
      </c>
      <c r="C23" s="271" t="s">
        <v>0</v>
      </c>
      <c r="D23" s="271" t="s">
        <v>1</v>
      </c>
      <c r="E23" s="272" t="s">
        <v>21</v>
      </c>
    </row>
    <row r="24" spans="1:5" s="81" customFormat="1" ht="13.5" customHeight="1">
      <c r="A24" s="262" t="s">
        <v>173</v>
      </c>
      <c r="B24" s="263">
        <f>SUM(B25:B28)</f>
        <v>0</v>
      </c>
      <c r="C24" s="263">
        <f>SUM(C25:C28)</f>
        <v>0</v>
      </c>
      <c r="D24" s="263">
        <f>SUM(D25:D28)</f>
        <v>-600</v>
      </c>
      <c r="E24" s="264">
        <f>SUM(E25:E28)</f>
        <v>-4080</v>
      </c>
    </row>
    <row r="25" spans="1:5" s="79" customFormat="1" ht="13.5" customHeight="1">
      <c r="A25" s="119" t="s">
        <v>23</v>
      </c>
      <c r="B25" s="114">
        <f>+'Plan de Financiación'!B4</f>
        <v>0</v>
      </c>
      <c r="C25" s="114">
        <f>+B25</f>
        <v>0</v>
      </c>
      <c r="D25" s="114">
        <f>+C25</f>
        <v>0</v>
      </c>
      <c r="E25" s="115">
        <f>+D25</f>
        <v>0</v>
      </c>
    </row>
    <row r="26" spans="1:5" s="79" customFormat="1" ht="13.5" customHeight="1">
      <c r="A26" s="119" t="s">
        <v>324</v>
      </c>
      <c r="B26" s="114"/>
      <c r="C26" s="114">
        <f>'Cuenta de Pérdidas y Ganancias'!B21</f>
        <v>0</v>
      </c>
      <c r="D26" s="114">
        <f>'Cuenta de Pérdidas y Ganancias'!C21</f>
        <v>-600</v>
      </c>
      <c r="E26" s="115">
        <f>'Cuenta de Pérdidas y Ganancias'!D21</f>
        <v>-3480</v>
      </c>
    </row>
    <row r="27" spans="1:5" s="79" customFormat="1" ht="13.5" customHeight="1">
      <c r="A27" s="119" t="s">
        <v>174</v>
      </c>
      <c r="B27" s="114"/>
      <c r="C27" s="114"/>
      <c r="D27" s="114">
        <f>'Cuenta de Pérdidas y Ganancias'!B21</f>
        <v>0</v>
      </c>
      <c r="E27" s="115">
        <f>+'Cuenta de Pérdidas y Ganancias'!C21+'Cuenta de Pérdidas y Ganancias'!B21</f>
        <v>-600</v>
      </c>
    </row>
    <row r="28" spans="1:5" s="79" customFormat="1" ht="13.5" customHeight="1">
      <c r="A28" s="119" t="s">
        <v>64</v>
      </c>
      <c r="B28" s="114"/>
      <c r="C28" s="114"/>
      <c r="D28" s="114"/>
      <c r="E28" s="115"/>
    </row>
    <row r="29" spans="1:6" s="81" customFormat="1" ht="13.5" customHeight="1">
      <c r="A29" s="212" t="s">
        <v>176</v>
      </c>
      <c r="B29" s="265">
        <f>SUM(B30:B31)</f>
        <v>0</v>
      </c>
      <c r="C29" s="265">
        <f>SUM(C30:C31)</f>
        <v>0</v>
      </c>
      <c r="D29" s="265">
        <f>SUM(D30:D31)</f>
        <v>0</v>
      </c>
      <c r="E29" s="266">
        <f>SUM(E30:E31)</f>
        <v>0</v>
      </c>
      <c r="F29" s="87"/>
    </row>
    <row r="30" spans="1:5" s="79" customFormat="1" ht="13.5" customHeight="1">
      <c r="A30" s="119" t="s">
        <v>178</v>
      </c>
      <c r="B30" s="114">
        <f>+'Plan de Financiación'!B7</f>
        <v>0</v>
      </c>
      <c r="C30" s="114">
        <f>+B30+Préstamo!F16</f>
        <v>0</v>
      </c>
      <c r="D30" s="114">
        <f>+C30+Préstamo!F28</f>
        <v>0</v>
      </c>
      <c r="E30" s="115">
        <f>+D30+Préstamo!F40</f>
        <v>0</v>
      </c>
    </row>
    <row r="31" spans="1:5" s="79" customFormat="1" ht="13.5" customHeight="1">
      <c r="A31" s="119" t="s">
        <v>26</v>
      </c>
      <c r="B31" s="114"/>
      <c r="C31" s="114"/>
      <c r="D31" s="114"/>
      <c r="E31" s="115"/>
    </row>
    <row r="32" spans="1:5" s="81" customFormat="1" ht="13.5" customHeight="1">
      <c r="A32" s="212" t="s">
        <v>177</v>
      </c>
      <c r="B32" s="265">
        <f>SUM(B33:B36)</f>
        <v>0</v>
      </c>
      <c r="C32" s="265">
        <f>SUM(C33:C36)</f>
        <v>0</v>
      </c>
      <c r="D32" s="265">
        <f>SUM(D33:D36)</f>
        <v>0</v>
      </c>
      <c r="E32" s="266">
        <f>SUM(E33:E36)</f>
        <v>0</v>
      </c>
    </row>
    <row r="33" spans="1:5" s="79" customFormat="1" ht="13.5" customHeight="1">
      <c r="A33" s="119" t="s">
        <v>28</v>
      </c>
      <c r="B33" s="114">
        <f>+'Plan de Financiación'!B9</f>
        <v>0</v>
      </c>
      <c r="C33" s="114">
        <v>0</v>
      </c>
      <c r="D33" s="114">
        <v>0</v>
      </c>
      <c r="E33" s="115">
        <v>0</v>
      </c>
    </row>
    <row r="34" spans="1:5" s="79" customFormat="1" ht="13.5" customHeight="1">
      <c r="A34" s="119" t="s">
        <v>179</v>
      </c>
      <c r="B34" s="114"/>
      <c r="C34" s="114"/>
      <c r="D34" s="114"/>
      <c r="E34" s="115"/>
    </row>
    <row r="35" spans="1:6" s="79" customFormat="1" ht="13.5" customHeight="1">
      <c r="A35" s="119" t="s">
        <v>326</v>
      </c>
      <c r="B35" s="114"/>
      <c r="C35" s="114">
        <f>IF('Liquidación de IVA'!C27&gt;0,+'Cuenta de Pérdidas y Ganancias'!B20+'Liquidación de IVA'!C27,+'Cuenta de Pérdidas y Ganancias'!B20)</f>
        <v>0</v>
      </c>
      <c r="D35" s="114">
        <f>IF('Liquidación de IVA'!C36&gt;0,+'Cuenta de Pérdidas y Ganancias'!C20+'Liquidación de IVA'!C36,+'Cuenta de Pérdidas y Ganancias'!C20)</f>
        <v>0</v>
      </c>
      <c r="E35" s="115">
        <f>IF('Liquidación de IVA'!C48&gt;0,'Liquidación de IVA'!C48+'Cuenta de Pérdidas y Ganancias'!D20,'Cuenta de Pérdidas y Ganancias'!D20)</f>
        <v>0</v>
      </c>
      <c r="F35" s="87"/>
    </row>
    <row r="36" spans="1:5" s="79" customFormat="1" ht="13.5" customHeight="1">
      <c r="A36" s="119" t="s">
        <v>31</v>
      </c>
      <c r="B36" s="114">
        <f>+'Plan de Financiación'!B12</f>
        <v>0</v>
      </c>
      <c r="C36" s="114">
        <v>0</v>
      </c>
      <c r="D36" s="114">
        <v>0</v>
      </c>
      <c r="E36" s="115">
        <v>0</v>
      </c>
    </row>
    <row r="37" spans="1:5" s="81" customFormat="1" ht="13.5" customHeight="1">
      <c r="A37" s="212" t="s">
        <v>110</v>
      </c>
      <c r="B37" s="265">
        <f>+B32+B29+B24</f>
        <v>0</v>
      </c>
      <c r="C37" s="265">
        <f>+C32+C29+C24</f>
        <v>0</v>
      </c>
      <c r="D37" s="265">
        <f>+D32+D29+D24</f>
        <v>-600</v>
      </c>
      <c r="E37" s="266">
        <f>+E32+E29+E24</f>
        <v>-4080</v>
      </c>
    </row>
    <row r="38" spans="1:5" s="80" customFormat="1" ht="13.5" customHeight="1">
      <c r="A38" s="120" t="s">
        <v>328</v>
      </c>
      <c r="B38" s="121"/>
      <c r="C38" s="121">
        <f>+C37-C22</f>
        <v>0</v>
      </c>
      <c r="D38" s="121">
        <f>+D37-D22</f>
        <v>0</v>
      </c>
      <c r="E38" s="122">
        <f>+E37-E22</f>
        <v>0</v>
      </c>
    </row>
    <row r="39" spans="1:5" s="80" customFormat="1" ht="13.5" customHeight="1">
      <c r="A39" s="129"/>
      <c r="B39" s="130"/>
      <c r="C39" s="130"/>
      <c r="D39" s="130"/>
      <c r="E39" s="130"/>
    </row>
    <row r="40" s="95" customFormat="1" ht="12.75"/>
    <row r="41" s="95" customFormat="1" ht="12.75">
      <c r="A41" s="95" t="s">
        <v>321</v>
      </c>
    </row>
    <row r="42" s="95" customFormat="1" ht="12.75">
      <c r="A42" s="95" t="s">
        <v>322</v>
      </c>
    </row>
    <row r="43" s="95" customFormat="1" ht="12.75">
      <c r="A43" s="95" t="s">
        <v>325</v>
      </c>
    </row>
    <row r="44" s="95" customFormat="1" ht="12.75">
      <c r="A44" s="95" t="s">
        <v>327</v>
      </c>
    </row>
    <row r="45" ht="12.75">
      <c r="A45" s="95" t="s">
        <v>329</v>
      </c>
    </row>
  </sheetData>
  <sheetProtection/>
  <mergeCells count="1">
    <mergeCell ref="A1:E1"/>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 Naciones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dc:creator>
  <cp:keywords/>
  <dc:description/>
  <cp:lastModifiedBy>Pepa Caceres</cp:lastModifiedBy>
  <cp:lastPrinted>2015-02-02T19:14:16Z</cp:lastPrinted>
  <dcterms:created xsi:type="dcterms:W3CDTF">2005-12-13T10:20:41Z</dcterms:created>
  <dcterms:modified xsi:type="dcterms:W3CDTF">2021-06-23T14:39:31Z</dcterms:modified>
  <cp:category/>
  <cp:version/>
  <cp:contentType/>
  <cp:contentStatus/>
</cp:coreProperties>
</file>